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76" yWindow="65446" windowWidth="11355" windowHeight="8325" activeTab="1"/>
  </bookViews>
  <sheets>
    <sheet name="рх " sheetId="1" r:id="rId1"/>
    <sheet name="субабоненты  по напр" sheetId="2" r:id="rId2"/>
    <sheet name="субабоненты ведом" sheetId="3" r:id="rId3"/>
    <sheet name="Приложение 2" sheetId="4" r:id="rId4"/>
    <sheet name="Приложение №4" sheetId="5" r:id="rId5"/>
    <sheet name="Прил.10(баланс)" sheetId="6" r:id="rId6"/>
  </sheets>
  <externalReferences>
    <externalReference r:id="rId9"/>
    <externalReference r:id="rId10"/>
    <externalReference r:id="rId11"/>
    <externalReference r:id="rId12"/>
  </externalReferences>
  <definedNames>
    <definedName name="cellsCmpKoef" localSheetId="5">'[1]Control'!#REF!</definedName>
    <definedName name="cellsCmpKoef" localSheetId="0">'[1]Control'!#REF!</definedName>
    <definedName name="cellsCmpKoef">'[1]Control'!#REF!</definedName>
    <definedName name="cellsComplex" localSheetId="5">'[1]Control'!#REF!</definedName>
    <definedName name="cellsComplex" localSheetId="0">'[1]Control'!#REF!</definedName>
    <definedName name="cellsComplex">'[1]Control'!#REF!</definedName>
    <definedName name="cellsDiference" localSheetId="5">'[1]Control'!#REF!</definedName>
    <definedName name="cellsDiference" localSheetId="0">'[1]Control'!#REF!</definedName>
    <definedName name="cellsDiference">'[1]Control'!#REF!</definedName>
    <definedName name="cellsDopRasxod" localSheetId="5">'[1]Control'!#REF!</definedName>
    <definedName name="cellsDopRasxod" localSheetId="0">'[1]Control'!#REF!</definedName>
    <definedName name="cellsDopRasxod">'[1]Control'!#REF!</definedName>
    <definedName name="cellsEnerg" localSheetId="5">'[1]Control'!#REF!</definedName>
    <definedName name="cellsEnerg" localSheetId="0">'[1]Control'!#REF!</definedName>
    <definedName name="cellsEnerg">'[1]Control'!#REF!</definedName>
    <definedName name="cellsIndicat1" localSheetId="5">'[1]Control'!#REF!</definedName>
    <definedName name="cellsIndicat1" localSheetId="0">'[1]Control'!#REF!</definedName>
    <definedName name="cellsIndicat1">'[1]Control'!#REF!</definedName>
    <definedName name="cellsIndicat2" localSheetId="5">'[1]Control'!#REF!</definedName>
    <definedName name="cellsIndicat2" localSheetId="0">'[1]Control'!#REF!</definedName>
    <definedName name="cellsIndicat2">'[1]Control'!#REF!</definedName>
    <definedName name="cellsMonth" localSheetId="5">'[1]Control'!#REF!</definedName>
    <definedName name="cellsMonth" localSheetId="0">'[1]Control'!#REF!</definedName>
    <definedName name="cellsMonth">'[1]Control'!#REF!</definedName>
    <definedName name="cellsNameComplex" localSheetId="5">'[1]Control'!#REF!</definedName>
    <definedName name="cellsNameComplex" localSheetId="0">'[1]Control'!#REF!</definedName>
    <definedName name="cellsNameComplex">'[1]Control'!#REF!</definedName>
    <definedName name="cellsNmCount" localSheetId="5">'[1]Control'!#REF!</definedName>
    <definedName name="cellsNmCount" localSheetId="0">'[1]Control'!#REF!</definedName>
    <definedName name="cellsNmCount">'[1]Control'!#REF!</definedName>
    <definedName name="cellsScale" localSheetId="5">'[1]Control'!#REF!</definedName>
    <definedName name="cellsScale" localSheetId="0">'[1]Control'!#REF!</definedName>
    <definedName name="cellsScale">'[1]Control'!#REF!</definedName>
    <definedName name="cellsYear" localSheetId="5">'[1]Control'!#REF!</definedName>
    <definedName name="cellsYear" localSheetId="0">'[1]Control'!#REF!</definedName>
    <definedName name="cellsYear">'[1]Control'!#REF!</definedName>
    <definedName name="columnsDay" localSheetId="5">'[1]Control'!#REF!</definedName>
    <definedName name="columnsDay" localSheetId="0">'[1]Control'!#REF!</definedName>
    <definedName name="columnsDay">'[1]Control'!#REF!</definedName>
    <definedName name="columnsVDHolder" localSheetId="5">'[1]Control'!#REF!</definedName>
    <definedName name="columnsVDHolder" localSheetId="0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5">'[1]Control'!#REF!</definedName>
    <definedName name="nameSheet_Spisok" localSheetId="0">'[1]Control'!#REF!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 localSheetId="4">'[2]2007 (Max)'!$W$40:$AU$42,'[2]2007 (Max)'!$AX$40:$AY$42,'[2]2007 (Max)'!$G$47:$T$47,'[2]2007 (Max)'!$W$47:$AU$47,'[2]2007 (Max)'!$AX$47:$AY$47,'[2]2007 (Max)'!$G$8:$T$9,P1_T2.2?Protection,P2_T2.2?Protection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localSheetId="4" hidden="1">'[2]2007 (Min)'!$W$44:$AU$44,'[2]2007 (Min)'!$AX$44:$AY$44,'[2]2007 (Min)'!$AX$27:$AY$31,P1_T2.1?Protection,P2_T2.1?Protection,P3_T2.1?Protection</definedName>
    <definedName name="P6_T2.1?Protection" hidden="1">'[2]2007 (Min)'!$W$44:$AU$44,'[2]2007 (Min)'!$AX$44:$AY$44,'[2]2007 (Min)'!$AX$27:$AY$31,P1_T2.1?Protection,P2_T2.1?Protection,P3_T2.1?Protection</definedName>
    <definedName name="rowsDay" localSheetId="5">'[1]Control'!#REF!</definedName>
    <definedName name="rowsDay" localSheetId="0">'[1]Control'!#REF!</definedName>
    <definedName name="rowsDay">'[1]Control'!#REF!</definedName>
    <definedName name="rowSpisok_beg" localSheetId="5">'[1]Control'!#REF!</definedName>
    <definedName name="rowSpisok_beg" localSheetId="0">'[1]Control'!#REF!</definedName>
    <definedName name="rowSpisok_beg">'[1]Control'!#REF!</definedName>
    <definedName name="rowsVDHolder" localSheetId="5">'[1]Control'!#REF!</definedName>
    <definedName name="rowsVDHolder" localSheetId="0">'[1]Control'!#REF!</definedName>
    <definedName name="rowsVDHolder">'[1]Control'!#REF!</definedName>
    <definedName name="Sheet2?prefix?">"H"</definedName>
    <definedName name="T2.1?Protection" localSheetId="4">P4_T2.1?Protection,P5_T2.1?Protection,'Приложение №4'!P6_T2.1?Protection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 localSheetId="4">P3_T2.2?Protection,'Приложение №4'!P4_T2.2?Protection</definedName>
    <definedName name="T2.2?Protection">P3_T2.2?Protection,P4_T2.2?Protection</definedName>
    <definedName name="T2.2_DiapProt" localSheetId="4">'[2]2007 (Max)'!$G$28,P1_T2.2_DiapProt</definedName>
    <definedName name="T2.2_DiapProt">'[2]2007 (Max)'!$G$28,P1_T2.2_DiapProt</definedName>
    <definedName name="T2?Protection" localSheetId="4">'[2]2006'!$W$44:$AU$44,'[2]2006'!$AX$44:$AY$44,'[2]2006'!$W$47:$AU$47,P1_T2?Protection,P2_T2?Protection,P3_T2?Protection,P4_T2?Protection</definedName>
    <definedName name="T2?Protection">'[2]2006'!$W$44:$AU$44,'[2]2006'!$AX$44:$AY$44,'[2]2006'!$W$47:$AU$47,P1_T2?Protection,P2_T2?Protection,P3_T2?Protection,P4_T2?Protection</definedName>
    <definedName name="T2_DiapProt" localSheetId="4">'[2]2006'!$G$47:$T$47,'[2]2006'!$G$44:$T$44,'[2]2006'!$W$44:$AU$44,P1_T2_DiapProt,P2_T2_DiapProt,P3_T2_DiapProt,P4_T2_DiapProt</definedName>
    <definedName name="T2_DiapProt">'[2]2006'!$G$47:$T$47,'[2]2006'!$G$44:$T$44,'[2]2006'!$W$44:$AU$44,P1_T2_DiapProt,P2_T2_DiapProt,P3_T2_DiapProt,P4_T2_DiapProt</definedName>
    <definedName name="wrn.мартюш." localSheetId="5" hidden="1">{#N/A,#N/A,FALSE,"Мартюш";#N/A,#N/A,FALSE,"ЖБК"}</definedName>
    <definedName name="wrn.мартюш." localSheetId="3" hidden="1">{#N/A,#N/A,FALSE,"Мартюш";#N/A,#N/A,FALSE,"ЖБК"}</definedName>
    <definedName name="wrn.мартюш." localSheetId="4" hidden="1">{#N/A,#N/A,FALSE,"Мартюш";#N/A,#N/A,FALSE,"ЖБК"}</definedName>
    <definedName name="wrn.мартюш." localSheetId="0" hidden="1">{#N/A,#N/A,FALSE,"Мартюш";#N/A,#N/A,FALSE,"ЖБК"}</definedName>
    <definedName name="wrn.мартюш." hidden="1">{#N/A,#N/A,FALSE,"Мартюш";#N/A,#N/A,FALSE,"ЖБК"}</definedName>
    <definedName name="_xlnm.Print_Titles" localSheetId="0">'рх '!$17:$17</definedName>
    <definedName name="_xlnm.Print_Titles" localSheetId="1">'субабоненты  по напр'!$14:$14</definedName>
    <definedName name="исп" localSheetId="4">'[2]2006'!$W$44:$AU$44,'[2]2006'!$AX$44:$AY$44,'[2]2006'!$W$47:$AU$47,P1_T2?Protection,P2_T2?Protection,P3_T2?Protection,P4_T2?Protection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 localSheetId="4">P3_T2.2?Protection,'Приложение №4'!P4_T2.2?Protection</definedName>
    <definedName name="новое">P3_T2.2?Protection,P4_T2.2?Protection</definedName>
    <definedName name="_xlnm.Print_Area" localSheetId="5">'Прил.10(баланс)'!$A$1:$L$70</definedName>
    <definedName name="_xlnm.Print_Area" localSheetId="3">'Приложение 2'!$A$1:$J$45</definedName>
    <definedName name="_xlnm.Print_Area" localSheetId="0">'рх '!$A$1:$AC$50</definedName>
    <definedName name="_xlnm.Print_Area" localSheetId="1">'субабоненты  по напр'!$A$1:$Y$36</definedName>
    <definedName name="_xlnm.Print_Area" localSheetId="2">'субабоненты ведом'!$A$1:$G$42</definedName>
    <definedName name="олля" localSheetId="4">P3_T2.2?Protection,'Приложение №4'!P4_T2.2?Protection</definedName>
    <definedName name="олля">P3_T2.2?Protection,P4_T2.2?Protection</definedName>
    <definedName name="сбыт" localSheetId="4" hidden="1">'[2]2007 (Min)'!$W$44:$AU$44,'[2]2007 (Min)'!$AX$44:$AY$44,'[2]2007 (Min)'!$AX$27:$AY$31,P1_T2.1?Protection,P2_T2.1?Protection,P3_T2.1?Protection</definedName>
    <definedName name="сбыт" hidden="1">'[2]2007 (Min)'!$W$44:$AU$44,'[2]2007 (Min)'!$AX$44:$AY$44,'[2]2007 (Min)'!$AX$27:$AY$31,P1_T2.1?Protection,P2_T2.1?Protection,P3_T2.1?Protection</definedName>
    <definedName name="синарская1" localSheetId="5">'[1]Control'!#REF!</definedName>
    <definedName name="синарская1" localSheetId="0">'[1]Control'!#REF!</definedName>
    <definedName name="синарская1">'[1]Control'!#REF!</definedName>
    <definedName name="синарская2" localSheetId="5">'[1]Control'!#REF!</definedName>
    <definedName name="синарская2" localSheetId="0">'[1]Control'!#REF!</definedName>
    <definedName name="синарская2">'[1]Control'!#REF!</definedName>
    <definedName name="т3" localSheetId="4">'[2]2006'!$G$47:$T$47,'[2]2006'!$G$44:$T$44,'[2]2006'!$W$44:$AU$44,P1_T2_DiapProt,P2_T2_DiapProt,P3_T2_DiapProt,P4_T2_DiapProt</definedName>
    <definedName name="т3">'[2]2006'!$G$47:$T$47,'[2]2006'!$G$44:$T$44,'[2]2006'!$W$44:$AU$44,P1_T2_DiapProt,P2_T2_DiapProt,P3_T2_DiapProt,P4_T2_DiapProt</definedName>
    <definedName name="тсо" localSheetId="4">P3_T2.2?Protection,'Приложение №4'!P4_T2.2?Protection</definedName>
    <definedName name="тсо">P3_T2.2?Protection,P4_T2.2?Protection</definedName>
    <definedName name="ьпобдриюб" localSheetId="4">'[2]2006'!$G$47:$T$47,'[2]2006'!$G$44:$T$44,'[2]2006'!$W$44:$AU$44,P1_T2_DiapProt,P2_T2_DiapProt,P3_T2_DiapProt,P4_T2_DiapProt</definedName>
    <definedName name="ьпобдриюб">'[2]2006'!$G$47:$T$47,'[2]2006'!$G$44:$T$44,'[2]2006'!$W$44:$AU$44,P1_T2_DiapProt,P2_T2_DiapProt,P3_T2_DiapProt,P4_T2_DiapProt</definedName>
    <definedName name="ээлектроэнерги" localSheetId="4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/>
</workbook>
</file>

<file path=xl/sharedStrings.xml><?xml version="1.0" encoding="utf-8"?>
<sst xmlns="http://schemas.openxmlformats.org/spreadsheetml/2006/main" count="504" uniqueCount="273">
  <si>
    <t>№ п/п</t>
  </si>
  <si>
    <t>Всего</t>
  </si>
  <si>
    <t>ВН</t>
  </si>
  <si>
    <t>НН</t>
  </si>
  <si>
    <t>Приложение №3</t>
  </si>
  <si>
    <t>Примечание</t>
  </si>
  <si>
    <t>Значность</t>
  </si>
  <si>
    <t>Дата начального списания</t>
  </si>
  <si>
    <t>Начальное показание</t>
  </si>
  <si>
    <t>Дата контрольного списания</t>
  </si>
  <si>
    <t>Контрольное показание</t>
  </si>
  <si>
    <t>Разность показаний</t>
  </si>
  <si>
    <t>ПС</t>
  </si>
  <si>
    <t>ВЛ-10кВ</t>
  </si>
  <si>
    <t>ТП</t>
  </si>
  <si>
    <t>ИТОГО:</t>
  </si>
  <si>
    <t>Объем, переданной электроэнергии, кВтч</t>
  </si>
  <si>
    <t>СН 1</t>
  </si>
  <si>
    <t>СН 2</t>
  </si>
  <si>
    <t>Итого:</t>
  </si>
  <si>
    <t>№ договора</t>
  </si>
  <si>
    <t>Точка присоединения к распределительной сети РЭС</t>
  </si>
  <si>
    <t>Вид энергии</t>
  </si>
  <si>
    <t>Класс напряжения по тарифу</t>
  </si>
  <si>
    <t>Итого расход электроэнергии с потерями, кВтч</t>
  </si>
  <si>
    <t>ф.0,4кВ</t>
  </si>
  <si>
    <t>Приложение №1</t>
  </si>
  <si>
    <t>к Регламенту формирования баланса электрической энергии в сети Исполнителя к Договору №_________ от ___________</t>
  </si>
  <si>
    <t>Приложение №2</t>
  </si>
  <si>
    <t>Форма "Сводной ведомости приема электроэнергии в сеть Исполнителя"</t>
  </si>
  <si>
    <t>Сводная ведомость приема электроэнергии в сеть Исполнителя</t>
  </si>
  <si>
    <t>Наименование Сетевой организации</t>
  </si>
  <si>
    <t>ИТОГО</t>
  </si>
  <si>
    <t>№</t>
  </si>
  <si>
    <t>Наименование работы (услуги)</t>
  </si>
  <si>
    <t>Ед. изм.</t>
  </si>
  <si>
    <t>Количество</t>
  </si>
  <si>
    <t>кВт.ч.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</si>
  <si>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</si>
  <si>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Вид напряжения</t>
  </si>
  <si>
    <t>СН1</t>
  </si>
  <si>
    <t>СН2</t>
  </si>
  <si>
    <t>Место установки учёта</t>
  </si>
  <si>
    <t>Метод учёта</t>
  </si>
  <si>
    <t>Тип счётчика</t>
  </si>
  <si>
    <t>Заводской номер счётчика</t>
  </si>
  <si>
    <t>к Регламенту снятия показаний приборов учёта и расчёта</t>
  </si>
  <si>
    <t xml:space="preserve">объёмов переданной электроэнергии, составления и </t>
  </si>
  <si>
    <t xml:space="preserve">оборота Актов о неучтённой электроэнергии и </t>
  </si>
  <si>
    <t>Форма "Сводной ведомости по передаче электроэнергии по сетям Исполнителя"</t>
  </si>
  <si>
    <t>Сводная ведомость по передаче электроэнергии по сетям исполнителя</t>
  </si>
  <si>
    <t>Актов снятия показаний приборов учёта к Договору</t>
  </si>
  <si>
    <t>ГП/ЭСК</t>
  </si>
  <si>
    <t>Наименование групп (категорий) потребителей</t>
  </si>
  <si>
    <t>Объём, переданной электроэнергии, кВтч</t>
  </si>
  <si>
    <t>4.1.</t>
  </si>
  <si>
    <t>4.2.</t>
  </si>
  <si>
    <t>4.3.</t>
  </si>
  <si>
    <t>4.4.</t>
  </si>
  <si>
    <t>Прочие потребители</t>
  </si>
  <si>
    <t>Бюджетные потребители</t>
  </si>
  <si>
    <t>Сельскохозяйственные товаропроизводители</t>
  </si>
  <si>
    <t>Потребители, отнесённые к группе "населения", в том числе:</t>
  </si>
  <si>
    <t>Население, проживающее в городских населённых пунктах в домах, оборудованных газовыми плитами, религиозные организации, жилые зоны воинских частей и исправительно - трудовых учреждений</t>
  </si>
  <si>
    <t>Население, проживающее в городских населённых пунктах в домах, оборудованных в установленном порядке стационарными электроплитами, население, проживающее в сельских населённых пунктах, садоводческие товарищества</t>
  </si>
  <si>
    <t>Население, проживающее в городских населённых пунктах в домах, не оборудованных в установленном порядке газовыми или стационарными электроплитами</t>
  </si>
  <si>
    <t>Гаражные и гаражно - строительные кооперативы, объединённые хозяйственные постройки граждан, отдельно стоящие овощные ямы, отдельно стоящие гаражи</t>
  </si>
  <si>
    <t>Должность</t>
  </si>
  <si>
    <t>Подпись</t>
  </si>
  <si>
    <t>Приложение №3.2</t>
  </si>
  <si>
    <t>к Регламенту снятия показаний приборов учёта и расчёта объёмов переданной</t>
  </si>
  <si>
    <t xml:space="preserve">электроэнергии, составления и оборота Актов о неучтённой электроэнергии и </t>
  </si>
  <si>
    <t>ЗАО "Русский хром 1915"</t>
  </si>
  <si>
    <t>Гаражный кооператив №36</t>
  </si>
  <si>
    <t>ЗАО "Армад"</t>
  </si>
  <si>
    <t>Ж.д. ст.Первоуральск</t>
  </si>
  <si>
    <t>ТП - 6</t>
  </si>
  <si>
    <t>ТП-21</t>
  </si>
  <si>
    <t>ТП-6 (сетевая организация)</t>
  </si>
  <si>
    <t>Насосная 4"А" (потребитель)</t>
  </si>
  <si>
    <t>Тал.переезд (потребитель)</t>
  </si>
  <si>
    <t>ст.Ванадий (потребитель)</t>
  </si>
  <si>
    <t>ст.Нейтрализации (сетевая организация)</t>
  </si>
  <si>
    <t>ЩСУ ЗАО "Армад" (потребитель)</t>
  </si>
  <si>
    <t>СЭТ-4ТМ.02.2</t>
  </si>
  <si>
    <t xml:space="preserve">СА4У-И678           </t>
  </si>
  <si>
    <t>расчётный</t>
  </si>
  <si>
    <r>
      <t xml:space="preserve">Форма "Ведомости объёмов передачи электроэнергии для юридических потребителей "  </t>
    </r>
    <r>
      <rPr>
        <b/>
        <u val="single"/>
        <sz val="10"/>
        <rFont val="Arial Cyr"/>
        <family val="2"/>
      </rPr>
      <t>ЗАО "Русский хром 1915"</t>
    </r>
  </si>
  <si>
    <t>Ведомость объёмов передачи электроэнергии</t>
  </si>
  <si>
    <t xml:space="preserve">№ п/п </t>
  </si>
  <si>
    <t>Наименование объекта потребителя</t>
  </si>
  <si>
    <t>Вид учёта</t>
  </si>
  <si>
    <t>Тариф по зонам суток</t>
  </si>
  <si>
    <t>Группа (категория) потребителя</t>
  </si>
  <si>
    <t>Коэффициент перерасчёта</t>
  </si>
  <si>
    <t>Тал.переезд Первоуральского рудоуправления</t>
  </si>
  <si>
    <t>ЩСУ ст.нейтрализации</t>
  </si>
  <si>
    <t>ТП-8        РУ-0,4кВ</t>
  </si>
  <si>
    <t>ТП-19           РУ-0,4кВ</t>
  </si>
  <si>
    <t>ЩСУ 0,4кВ IIподъёма</t>
  </si>
  <si>
    <t>ТП - 6           РУ-0,4кВ</t>
  </si>
  <si>
    <t>эл.счётчик</t>
  </si>
  <si>
    <t>Акт. Реакт.</t>
  </si>
  <si>
    <t xml:space="preserve">Акт. </t>
  </si>
  <si>
    <t>ЗАО "Русский</t>
  </si>
  <si>
    <t>хром 1915"</t>
  </si>
  <si>
    <t>ГПП-1</t>
  </si>
  <si>
    <t>ГПП-2</t>
  </si>
  <si>
    <t>Ф.1 ТП-5</t>
  </si>
  <si>
    <t xml:space="preserve">Ф.1 РП-1 </t>
  </si>
  <si>
    <t xml:space="preserve">Ф.1 ТП-16 </t>
  </si>
  <si>
    <t>Ф.1 ТП-21</t>
  </si>
  <si>
    <t>ф.1обор.</t>
  </si>
  <si>
    <t>Ф.2 РП-1</t>
  </si>
  <si>
    <t>Ф.2 ТП-16</t>
  </si>
  <si>
    <t>Ф.2 ТП-5</t>
  </si>
  <si>
    <t xml:space="preserve">Ф.2 ТП-21 </t>
  </si>
  <si>
    <t xml:space="preserve">Ф.1 ТП-7 </t>
  </si>
  <si>
    <t xml:space="preserve">Ф.1 ГРУ </t>
  </si>
  <si>
    <t xml:space="preserve">Ф.2 ГРУ </t>
  </si>
  <si>
    <t>Ф.2 ТП-7</t>
  </si>
  <si>
    <t>Ф.2 РП-2</t>
  </si>
  <si>
    <t>Ф.3 ГРУ</t>
  </si>
  <si>
    <t>Ф.1 РП-2</t>
  </si>
  <si>
    <t>к Регламенту формирования баланса электрической энергии в сети Исполнителя</t>
  </si>
  <si>
    <t>к Договору № ________ от __________</t>
  </si>
  <si>
    <t>Сетевая организация</t>
  </si>
  <si>
    <r>
      <t xml:space="preserve">Актов снятия показаний приборов учёта к Договору № </t>
    </r>
    <r>
      <rPr>
        <u val="single"/>
        <sz val="8"/>
        <rFont val="Arial Cyr"/>
        <family val="2"/>
      </rPr>
      <t xml:space="preserve">  8 ПЭ </t>
    </r>
    <r>
      <rPr>
        <sz val="8"/>
        <rFont val="Arial Cyr"/>
        <family val="2"/>
      </rPr>
      <t xml:space="preserve">от </t>
    </r>
    <r>
      <rPr>
        <u val="single"/>
        <sz val="8"/>
        <rFont val="Arial Cyr"/>
        <family val="2"/>
      </rPr>
      <t xml:space="preserve">  24 ноября 2006г.</t>
    </r>
  </si>
  <si>
    <t>Точка присоединения к распре- делительной сети РЭС</t>
  </si>
  <si>
    <t>Акт. Реакт</t>
  </si>
  <si>
    <t>Центральный сбыт</t>
  </si>
  <si>
    <r>
      <t xml:space="preserve">Форма "Ведомости объёмов передачи электроэнергии для юридических потребителей "  </t>
    </r>
    <r>
      <rPr>
        <b/>
        <u val="single"/>
        <sz val="16"/>
        <rFont val="Arial Cyr"/>
        <family val="2"/>
      </rPr>
      <t>ЗАО "Русский хром 1915"</t>
    </r>
  </si>
  <si>
    <t>ТСО ООО "Промтех"</t>
  </si>
  <si>
    <t>СОГЛАСОВАНО:</t>
  </si>
  <si>
    <t>ОАО "Свердловэнергосбыт"</t>
  </si>
  <si>
    <t>Представитель исполнителя</t>
  </si>
  <si>
    <t xml:space="preserve">Ф.Связь 1 </t>
  </si>
  <si>
    <t xml:space="preserve">Ф.Связь 2 </t>
  </si>
  <si>
    <t>Тариф на оплату потерь/тариф на содержание сетей</t>
  </si>
  <si>
    <t>Всего оказано услуг по передаче электрической энергии на сумму: сумма прописью, в т.ч.: НДС – сумма прописью.</t>
  </si>
  <si>
    <t>НДС на оплату потерь :</t>
  </si>
  <si>
    <t>НДС на содержание сетей :</t>
  </si>
  <si>
    <t>На оплату потерь:</t>
  </si>
  <si>
    <t>Итого на оплату потерь с учетом НДС:</t>
  </si>
  <si>
    <t>На содержание сетей:</t>
  </si>
  <si>
    <t>Итого на оплату содержание сетей с учетом НДС:</t>
  </si>
  <si>
    <t>Итого НДС:</t>
  </si>
  <si>
    <t>Ст.Ванадий Первоуральского рудоуправления</t>
  </si>
  <si>
    <t>Итого на оплату за услуги по передаче электрической энергии с учётом НДС:</t>
  </si>
  <si>
    <t>________________ /Е.Ю. Дмитриев/</t>
  </si>
  <si>
    <t>Руководитель Заказчика</t>
  </si>
  <si>
    <t>ООО "Техстрой"</t>
  </si>
  <si>
    <t>С.В. Арапов</t>
  </si>
  <si>
    <t>Исполнительный директор</t>
  </si>
  <si>
    <t>РУ - 0,4 кВ</t>
  </si>
  <si>
    <t xml:space="preserve">СА4У-И672М           </t>
  </si>
  <si>
    <t>Директор филиала</t>
  </si>
  <si>
    <t>________________ /О.Б. Мошинский/</t>
  </si>
  <si>
    <t>Зам.директора</t>
  </si>
  <si>
    <t>Номер точки учёта</t>
  </si>
  <si>
    <t xml:space="preserve">Акт № _____ </t>
  </si>
  <si>
    <t>ЗАО "Армад" (резерв)</t>
  </si>
  <si>
    <t>Западный сбыт:</t>
  </si>
  <si>
    <t>Западный сбыт</t>
  </si>
  <si>
    <t>в т.ч. Центральный сбыт</t>
  </si>
  <si>
    <t>в т.ч. Западный сбыт</t>
  </si>
  <si>
    <t>Представитель:</t>
  </si>
  <si>
    <t>Главный энергетик                           ЗАО "Русский хром 1915"</t>
  </si>
  <si>
    <t>Руководитель исполнителя:</t>
  </si>
  <si>
    <t>Руководитель исполнителя</t>
  </si>
  <si>
    <t xml:space="preserve"> ____________________________</t>
  </si>
  <si>
    <t>ПО ЗЭС ОАО МРСК Урала</t>
  </si>
  <si>
    <t>ОАО "МРСК Урала"-"Свердловэнерго"</t>
  </si>
  <si>
    <t>Заказчик: ОАО "Межрегиональная распределительная сетевая компания Урала"</t>
  </si>
  <si>
    <t xml:space="preserve">с июля имен тарифа </t>
  </si>
  <si>
    <t>за квт.ч</t>
  </si>
  <si>
    <t>за мощность</t>
  </si>
  <si>
    <t xml:space="preserve">  </t>
  </si>
  <si>
    <t>проверка</t>
  </si>
  <si>
    <t>__________________ /Ю.А. Жильцов</t>
  </si>
  <si>
    <t>__________________ /Ю.А.Жильцов/</t>
  </si>
  <si>
    <t>__________________ /Ю.А. Жильцов/</t>
  </si>
  <si>
    <t>Утверждаю:</t>
  </si>
  <si>
    <t xml:space="preserve">ОАО "МРСК Урала" </t>
  </si>
  <si>
    <t>__________________ С.М. Золотарев</t>
  </si>
  <si>
    <t xml:space="preserve">__________________ </t>
  </si>
  <si>
    <t xml:space="preserve">____  ___________200___ года </t>
  </si>
  <si>
    <t>Приложение №10</t>
  </si>
  <si>
    <t>передаче электрической энергии и мощности</t>
  </si>
  <si>
    <t>Форма Технологического баланса электрической энергии и мощности в сети Исполнителя</t>
  </si>
  <si>
    <t/>
  </si>
  <si>
    <t>ГН</t>
  </si>
  <si>
    <t>СН11</t>
  </si>
  <si>
    <t>1.</t>
  </si>
  <si>
    <t>в том числе из сети</t>
  </si>
  <si>
    <t>1.1.</t>
  </si>
  <si>
    <t>НПСО1</t>
  </si>
  <si>
    <t>1.2.</t>
  </si>
  <si>
    <t>НПСО2</t>
  </si>
  <si>
    <t>…</t>
  </si>
  <si>
    <t>2.</t>
  </si>
  <si>
    <t>2.1.</t>
  </si>
  <si>
    <t>то же в % ((п.2/п.1)*100)</t>
  </si>
  <si>
    <t>3.1.</t>
  </si>
  <si>
    <t>то же в %</t>
  </si>
  <si>
    <t xml:space="preserve">то же в % </t>
  </si>
  <si>
    <t>5.1.</t>
  </si>
  <si>
    <t>из них:</t>
  </si>
  <si>
    <t>5.1.1.</t>
  </si>
  <si>
    <t>юридическим лицам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</si>
  <si>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</si>
  <si>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</si>
  <si>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</si>
  <si>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</si>
  <si>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</si>
  <si>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</si>
  <si>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</si>
  <si>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</si>
  <si>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</si>
  <si>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</si>
  <si>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</si>
  <si>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</si>
  <si>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</si>
  <si>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</si>
  <si>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</si>
  <si>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</si>
  <si>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</si>
  <si>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r>
      <t>Поступление эл.энергии в сеть, ВСЕГО (W</t>
    </r>
    <r>
      <rPr>
        <vertAlign val="subscript"/>
        <sz val="10"/>
        <rFont val="Times New Roman"/>
        <family val="1"/>
      </rPr>
      <t>ОС</t>
    </r>
    <r>
      <rPr>
        <sz val="10"/>
        <rFont val="Times New Roman"/>
        <family val="1"/>
      </rPr>
      <t>)</t>
    </r>
  </si>
  <si>
    <r>
      <t>Потери электроэнергии в сети (∆W</t>
    </r>
    <r>
      <rPr>
        <vertAlign val="subscript"/>
        <sz val="10"/>
        <rFont val="Times New Roman"/>
        <family val="1"/>
      </rPr>
      <t>факт</t>
    </r>
    <r>
      <rPr>
        <sz val="10"/>
        <rFont val="Times New Roman"/>
        <family val="1"/>
      </rPr>
      <t>)</t>
    </r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</si>
  <si>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</si>
  <si>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</si>
  <si>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>Отпуск электроэнергии из сети (W</t>
    </r>
    <r>
      <rPr>
        <vertAlign val="subscript"/>
        <sz val="10"/>
        <rFont val="Times New Roman"/>
        <family val="1"/>
      </rPr>
      <t>отп</t>
    </r>
    <r>
      <rPr>
        <sz val="10"/>
        <rFont val="Times New Roman"/>
        <family val="1"/>
      </rPr>
      <t>)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</si>
  <si>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</si>
  <si>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</si>
  <si>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</si>
  <si>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</si>
  <si>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к договору № 81-ПЭ от 24.11.2006г. оказания услуг по</t>
  </si>
  <si>
    <r>
      <t xml:space="preserve">№ </t>
    </r>
    <r>
      <rPr>
        <u val="single"/>
        <sz val="8"/>
        <rFont val="Arial Cyr"/>
        <family val="2"/>
      </rPr>
      <t xml:space="preserve">  81-ПЭ  </t>
    </r>
    <r>
      <rPr>
        <sz val="8"/>
        <rFont val="Arial Cyr"/>
        <family val="2"/>
      </rPr>
      <t xml:space="preserve"> от </t>
    </r>
    <r>
      <rPr>
        <u val="single"/>
        <sz val="8"/>
        <rFont val="Arial Cyr"/>
        <family val="2"/>
      </rPr>
      <t xml:space="preserve">  24 ноября 2006 года</t>
    </r>
  </si>
  <si>
    <t>Технологический баланс электрической энергии и мощности в сети _ЗАО "Русский хром 1915"</t>
  </si>
  <si>
    <t xml:space="preserve">ЗАО "Горэлектросеть" </t>
  </si>
  <si>
    <t>ЗАО «Горэлектросеть»</t>
  </si>
  <si>
    <t>установ</t>
  </si>
  <si>
    <t>ЗАО "Горэлектросеть"</t>
  </si>
  <si>
    <t>по утверж РЭК</t>
  </si>
  <si>
    <t>за</t>
  </si>
  <si>
    <t>мВт.ч.</t>
  </si>
  <si>
    <t>мВт</t>
  </si>
  <si>
    <t>Сумма, руб. за мВт.ч/мВт</t>
  </si>
  <si>
    <t>снят</t>
  </si>
  <si>
    <t>0812114775</t>
  </si>
  <si>
    <t>сн2</t>
  </si>
  <si>
    <t>нн</t>
  </si>
  <si>
    <t xml:space="preserve"> </t>
  </si>
  <si>
    <t>2013 год</t>
  </si>
  <si>
    <t>2013г.</t>
  </si>
  <si>
    <t>СЭТ-4ТМ.02М.    11</t>
  </si>
  <si>
    <t xml:space="preserve">Насосная ввод №1 ПМУП "Первоуральск-водоканал" </t>
  </si>
  <si>
    <t xml:space="preserve">Насосная ввод №2 ПМУП "Первоур.-водок." </t>
  </si>
  <si>
    <t>Директор филиала Центральный сбыт</t>
  </si>
  <si>
    <t>Директор филиала Западный сбыт</t>
  </si>
  <si>
    <t>_________________________ /Горностаева Г.Ю./</t>
  </si>
  <si>
    <t>_______________________ /Горностаева Г.Ю./</t>
  </si>
  <si>
    <r>
      <t xml:space="preserve">Услуги по передаче э/энергии  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2013 г. по дог.№ </t>
    </r>
    <r>
      <rPr>
        <u val="single"/>
        <sz val="11"/>
        <rFont val="Times New Roman"/>
        <family val="1"/>
      </rPr>
      <t xml:space="preserve">81ПЭ </t>
    </r>
    <r>
      <rPr>
        <sz val="11"/>
        <rFont val="Times New Roman"/>
        <family val="1"/>
      </rPr>
      <t>от</t>
    </r>
    <r>
      <rPr>
        <u val="single"/>
        <sz val="11"/>
        <rFont val="Times New Roman"/>
        <family val="1"/>
      </rPr>
      <t xml:space="preserve"> 24 ноября 2006 г.</t>
    </r>
  </si>
  <si>
    <t>"_____" ____________________ 2014 г.</t>
  </si>
  <si>
    <t>"_____" ____________________ 2014г.</t>
  </si>
  <si>
    <t>"_____" ____________________ 2014  г.</t>
  </si>
  <si>
    <t>"       "                         2014 г.</t>
  </si>
  <si>
    <t>"_____" ____________ 2014 г.</t>
  </si>
  <si>
    <t>"_____" ____________ 2014г.</t>
  </si>
  <si>
    <t>декабрь</t>
  </si>
  <si>
    <t>тридцать две тысячи  четыреста девяносто четыре  рубля 99 копеек, в т.ч. НДС четыре тысячи девятьсот пятьдесят шесть  рублей  86 копеек</t>
  </si>
  <si>
    <t>______________________ /А.П. Пьянков/</t>
  </si>
  <si>
    <t>___________________ /А.П. Пьянков/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</si>
</sst>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"/>
    <numFmt numFmtId="170" formatCode="#,##0.0000"/>
    <numFmt numFmtId="171" formatCode="#,##0.00000"/>
    <numFmt numFmtId="172" formatCode="#,##0.000000"/>
    <numFmt numFmtId="173" formatCode="0.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$-C09]#,##0.00"/>
    <numFmt numFmtId="183" formatCode="[$-FC19]d\ mmmm\ yyyy\ &quot;г.&quot;"/>
    <numFmt numFmtId="184" formatCode="[$-FC19]dd\ mmmm\ yyyy\ \г\.;@"/>
    <numFmt numFmtId="185" formatCode="dd/mm/yy;@"/>
    <numFmt numFmtId="186" formatCode="0_ ;[Red]\-0\ "/>
    <numFmt numFmtId="187" formatCode="#,##0_ ;[Red]\-#,##0\ 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mmm/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[$-F800]dddd\,\ mmmm\ dd\,\ yyyy"/>
    <numFmt numFmtId="198" formatCode="#,##0.0000000"/>
    <numFmt numFmtId="199" formatCode="_-* #,##0.000&quot;р.&quot;_-;\-* #,##0.000&quot;р.&quot;_-;_-* &quot;-&quot;??&quot;р.&quot;_-;_-@_-"/>
    <numFmt numFmtId="200" formatCode="_-* #,##0.000_р_._-;\-* #,##0.000_р_._-;_-* &quot;-&quot;???_р_._-;_-@_-"/>
    <numFmt numFmtId="201" formatCode="_-* #,##0.0000&quot;р.&quot;_-;\-* #,##0.0000&quot;р.&quot;_-;_-* &quot;-&quot;????&quot;р.&quot;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General_)"/>
    <numFmt numFmtId="205" formatCode="_-* #,##0.000&quot;р.&quot;_-;\-* #,##0.000&quot;р.&quot;_-;_-* &quot;-&quot;???&quot;р.&quot;_-;_-@_-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2"/>
    </font>
    <font>
      <b/>
      <sz val="10"/>
      <name val="Times New Roman Cyr"/>
      <family val="1"/>
    </font>
    <font>
      <b/>
      <u val="single"/>
      <sz val="10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8"/>
      <name val="Arial Cyr"/>
      <family val="2"/>
    </font>
    <font>
      <sz val="14"/>
      <name val="Arial Cyr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sz val="12"/>
      <name val="Arial"/>
      <family val="2"/>
    </font>
    <font>
      <sz val="16"/>
      <name val="Arial Cyr"/>
      <family val="0"/>
    </font>
    <font>
      <sz val="22"/>
      <name val="Arial Cyr"/>
      <family val="0"/>
    </font>
    <font>
      <b/>
      <sz val="16"/>
      <name val="Arial Cyr"/>
      <family val="2"/>
    </font>
    <font>
      <b/>
      <u val="single"/>
      <sz val="16"/>
      <name val="Arial Cyr"/>
      <family val="2"/>
    </font>
    <font>
      <b/>
      <i/>
      <sz val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6"/>
      <name val="Arial"/>
      <family val="2"/>
    </font>
    <font>
      <b/>
      <i/>
      <u val="single"/>
      <sz val="12"/>
      <color indexed="10"/>
      <name val="Arial Cyr"/>
      <family val="0"/>
    </font>
    <font>
      <b/>
      <sz val="18"/>
      <name val="Arial Cyr"/>
      <family val="0"/>
    </font>
    <font>
      <b/>
      <sz val="15"/>
      <name val="Arial Cyr"/>
      <family val="0"/>
    </font>
    <font>
      <b/>
      <sz val="11"/>
      <name val="Arial Cyr"/>
      <family val="0"/>
    </font>
    <font>
      <sz val="9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4"/>
      <name val="Times New Roman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1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194" fontId="41" fillId="0" borderId="0" applyFont="0" applyFill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 applyNumberFormat="0">
      <alignment horizontal="left"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204" fontId="0" fillId="0" borderId="1">
      <alignment/>
      <protection locked="0"/>
    </xf>
    <xf numFmtId="0" fontId="43" fillId="7" borderId="2" applyNumberFormat="0" applyAlignment="0" applyProtection="0"/>
    <xf numFmtId="0" fontId="44" fillId="20" borderId="3" applyNumberFormat="0" applyAlignment="0" applyProtection="0"/>
    <xf numFmtId="0" fontId="45" fillId="20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Border="0">
      <alignment horizontal="center" vertical="center" wrapText="1"/>
      <protection/>
    </xf>
    <xf numFmtId="204" fontId="51" fillId="6" borderId="1">
      <alignment/>
      <protection/>
    </xf>
    <xf numFmtId="4" fontId="52" fillId="21" borderId="8" applyBorder="0">
      <alignment horizontal="right"/>
      <protection/>
    </xf>
    <xf numFmtId="0" fontId="53" fillId="0" borderId="9" applyNumberFormat="0" applyFill="0" applyAlignment="0" applyProtection="0"/>
    <xf numFmtId="0" fontId="54" fillId="22" borderId="10" applyNumberFormat="0" applyAlignment="0" applyProtection="0"/>
    <xf numFmtId="0" fontId="55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56" fillId="0" borderId="0">
      <alignment horizontal="center" vertical="center" wrapText="1"/>
      <protection/>
    </xf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0">
      <alignment/>
      <protection/>
    </xf>
    <xf numFmtId="0" fontId="63" fillId="0" borderId="0" applyNumberFormat="0" applyFill="0" applyBorder="0" applyAlignment="0" applyProtection="0"/>
    <xf numFmtId="49" fontId="55" fillId="0" borderId="0">
      <alignment horizontal="center"/>
      <protection/>
    </xf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2" fillId="4" borderId="0" applyBorder="0">
      <alignment horizontal="right"/>
      <protection/>
    </xf>
    <xf numFmtId="4" fontId="52" fillId="7" borderId="13" applyBorder="0">
      <alignment horizontal="right"/>
      <protection/>
    </xf>
    <xf numFmtId="4" fontId="52" fillId="4" borderId="8" applyFont="0" applyBorder="0">
      <alignment horizontal="right"/>
      <protection/>
    </xf>
    <xf numFmtId="0" fontId="65" fillId="4" borderId="0" applyNumberFormat="0" applyBorder="0" applyAlignment="0" applyProtection="0"/>
  </cellStyleXfs>
  <cellXfs count="40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66" applyNumberFormat="1" applyFont="1" applyAlignment="1">
      <alignment horizontal="left"/>
      <protection/>
    </xf>
    <xf numFmtId="0" fontId="0" fillId="0" borderId="0" xfId="68">
      <alignment/>
      <protection/>
    </xf>
    <xf numFmtId="0" fontId="0" fillId="0" borderId="0" xfId="68" applyAlignment="1">
      <alignment horizontal="center"/>
      <protection/>
    </xf>
    <xf numFmtId="0" fontId="6" fillId="0" borderId="0" xfId="68" applyFont="1" applyAlignment="1">
      <alignment horizontal="left"/>
      <protection/>
    </xf>
    <xf numFmtId="0" fontId="10" fillId="0" borderId="0" xfId="66" applyNumberFormat="1" applyFont="1" applyAlignment="1">
      <alignment/>
      <protection/>
    </xf>
    <xf numFmtId="0" fontId="10" fillId="0" borderId="0" xfId="68" applyFont="1" applyAlignment="1">
      <alignment vertical="center" wrapText="1"/>
      <protection/>
    </xf>
    <xf numFmtId="0" fontId="10" fillId="0" borderId="0" xfId="68" applyFont="1" applyAlignment="1">
      <alignment horizontal="left" vertical="center" wrapText="1"/>
      <protection/>
    </xf>
    <xf numFmtId="0" fontId="0" fillId="0" borderId="0" xfId="68" applyBorder="1" applyAlignment="1">
      <alignment horizontal="center"/>
      <protection/>
    </xf>
    <xf numFmtId="0" fontId="0" fillId="0" borderId="0" xfId="68" applyBorder="1">
      <alignment/>
      <protection/>
    </xf>
    <xf numFmtId="0" fontId="0" fillId="0" borderId="8" xfId="68" applyBorder="1" applyAlignment="1">
      <alignment horizontal="center"/>
      <protection/>
    </xf>
    <xf numFmtId="0" fontId="0" fillId="0" borderId="8" xfId="68" applyFont="1" applyBorder="1">
      <alignment/>
      <protection/>
    </xf>
    <xf numFmtId="0" fontId="0" fillId="0" borderId="8" xfId="68" applyFont="1" applyBorder="1" applyAlignment="1">
      <alignment wrapText="1"/>
      <protection/>
    </xf>
    <xf numFmtId="0" fontId="0" fillId="0" borderId="8" xfId="68" applyFont="1" applyBorder="1" applyAlignment="1">
      <alignment horizontal="left" wrapText="1"/>
      <protection/>
    </xf>
    <xf numFmtId="0" fontId="9" fillId="0" borderId="0" xfId="66" applyNumberFormat="1" applyFont="1" applyAlignment="1">
      <alignment horizontal="left"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0" fillId="0" borderId="8" xfId="68" applyFont="1" applyBorder="1" applyAlignment="1">
      <alignment horizontal="center"/>
      <protection/>
    </xf>
    <xf numFmtId="0" fontId="0" fillId="0" borderId="0" xfId="68" applyFont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Border="1" applyAlignment="1">
      <alignment horizontal="justify"/>
    </xf>
    <xf numFmtId="0" fontId="0" fillId="0" borderId="0" xfId="0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173" fontId="0" fillId="0" borderId="8" xfId="0" applyNumberFormat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17" fillId="0" borderId="0" xfId="66" applyNumberFormat="1" applyFont="1" applyBorder="1" applyAlignment="1">
      <alignment horizontal="left"/>
      <protection/>
    </xf>
    <xf numFmtId="0" fontId="17" fillId="0" borderId="0" xfId="0" applyFont="1" applyAlignment="1">
      <alignment/>
    </xf>
    <xf numFmtId="0" fontId="17" fillId="0" borderId="0" xfId="66" applyNumberFormat="1" applyFont="1" applyBorder="1" applyAlignment="1">
      <alignment/>
      <protection/>
    </xf>
    <xf numFmtId="0" fontId="17" fillId="0" borderId="0" xfId="66" applyNumberFormat="1" applyFont="1" applyAlignment="1">
      <alignment horizontal="left"/>
      <protection/>
    </xf>
    <xf numFmtId="0" fontId="6" fillId="0" borderId="0" xfId="0" applyFont="1" applyAlignment="1">
      <alignment horizontal="left" vertical="center" wrapText="1"/>
    </xf>
    <xf numFmtId="0" fontId="9" fillId="0" borderId="2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5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8" xfId="68" applyNumberFormat="1" applyBorder="1" applyAlignment="1">
      <alignment horizontal="center"/>
      <protection/>
    </xf>
    <xf numFmtId="3" fontId="21" fillId="0" borderId="8" xfId="0" applyNumberFormat="1" applyFont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3" fontId="0" fillId="0" borderId="8" xfId="68" applyNumberFormat="1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71" fontId="31" fillId="0" borderId="0" xfId="0" applyNumberFormat="1" applyFont="1" applyAlignment="1">
      <alignment horizontal="center" vertical="center" wrapText="1"/>
    </xf>
    <xf numFmtId="0" fontId="31" fillId="0" borderId="0" xfId="68" applyFont="1">
      <alignment/>
      <protection/>
    </xf>
    <xf numFmtId="0" fontId="0" fillId="0" borderId="0" xfId="0" applyFill="1" applyBorder="1" applyAlignment="1">
      <alignment horizontal="left" vertical="center" wrapText="1"/>
    </xf>
    <xf numFmtId="0" fontId="25" fillId="0" borderId="0" xfId="66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0" fillId="21" borderId="8" xfId="0" applyFill="1" applyBorder="1" applyAlignment="1">
      <alignment horizontal="center" vertical="center" wrapText="1"/>
    </xf>
    <xf numFmtId="16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170" fontId="3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72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14" xfId="68" applyBorder="1">
      <alignment/>
      <protection/>
    </xf>
    <xf numFmtId="0" fontId="0" fillId="0" borderId="15" xfId="68" applyBorder="1" applyAlignment="1">
      <alignment horizontal="center"/>
      <protection/>
    </xf>
    <xf numFmtId="0" fontId="0" fillId="0" borderId="15" xfId="68" applyBorder="1">
      <alignment/>
      <protection/>
    </xf>
    <xf numFmtId="0" fontId="0" fillId="0" borderId="16" xfId="68" applyBorder="1">
      <alignment/>
      <protection/>
    </xf>
    <xf numFmtId="0" fontId="0" fillId="0" borderId="17" xfId="68" applyBorder="1">
      <alignment/>
      <protection/>
    </xf>
    <xf numFmtId="0" fontId="0" fillId="0" borderId="18" xfId="68" applyBorder="1">
      <alignment/>
      <protection/>
    </xf>
    <xf numFmtId="0" fontId="0" fillId="0" borderId="18" xfId="68" applyBorder="1" applyAlignment="1">
      <alignment horizontal="left"/>
      <protection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68" applyBorder="1">
      <alignment/>
      <protection/>
    </xf>
    <xf numFmtId="0" fontId="0" fillId="0" borderId="20" xfId="68" applyBorder="1" applyAlignment="1">
      <alignment horizontal="center"/>
      <protection/>
    </xf>
    <xf numFmtId="0" fontId="0" fillId="0" borderId="20" xfId="68" applyBorder="1">
      <alignment/>
      <protection/>
    </xf>
    <xf numFmtId="0" fontId="0" fillId="0" borderId="23" xfId="68" applyBorder="1">
      <alignment/>
      <protection/>
    </xf>
    <xf numFmtId="0" fontId="16" fillId="0" borderId="8" xfId="0" applyFont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74" fontId="21" fillId="0" borderId="8" xfId="0" applyNumberFormat="1" applyFont="1" applyBorder="1" applyAlignment="1">
      <alignment horizontal="center" vertical="center" wrapText="1"/>
    </xf>
    <xf numFmtId="3" fontId="24" fillId="0" borderId="8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34" fillId="0" borderId="0" xfId="0" applyNumberFormat="1" applyFont="1" applyAlignment="1">
      <alignment horizontal="center"/>
    </xf>
    <xf numFmtId="0" fontId="0" fillId="24" borderId="24" xfId="0" applyFill="1" applyBorder="1" applyAlignment="1">
      <alignment/>
    </xf>
    <xf numFmtId="169" fontId="3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/>
    </xf>
    <xf numFmtId="2" fontId="4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73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1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2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25" fillId="0" borderId="0" xfId="66" applyNumberFormat="1" applyFont="1" applyBorder="1" applyAlignment="1">
      <alignment horizontal="left"/>
      <protection/>
    </xf>
    <xf numFmtId="0" fontId="25" fillId="0" borderId="0" xfId="68" applyFont="1" applyBorder="1">
      <alignment/>
      <protection/>
    </xf>
    <xf numFmtId="0" fontId="3" fillId="0" borderId="0" xfId="68" applyFont="1" applyBorder="1" applyAlignment="1">
      <alignment horizontal="center"/>
      <protection/>
    </xf>
    <xf numFmtId="0" fontId="25" fillId="0" borderId="0" xfId="66" applyNumberFormat="1" applyFont="1" applyBorder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25" fillId="0" borderId="0" xfId="68" applyFont="1" applyBorder="1" applyAlignment="1">
      <alignment/>
      <protection/>
    </xf>
    <xf numFmtId="0" fontId="3" fillId="0" borderId="0" xfId="68" applyFont="1" applyBorder="1">
      <alignment/>
      <protection/>
    </xf>
    <xf numFmtId="0" fontId="9" fillId="0" borderId="0" xfId="66" applyNumberFormat="1" applyFont="1" applyBorder="1" applyAlignment="1">
      <alignment horizontal="left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7" fillId="0" borderId="21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25" borderId="0" xfId="0" applyFont="1" applyFill="1" applyAlignment="1">
      <alignment/>
    </xf>
    <xf numFmtId="0" fontId="4" fillId="25" borderId="0" xfId="0" applyFont="1" applyFill="1" applyBorder="1" applyAlignment="1">
      <alignment/>
    </xf>
    <xf numFmtId="172" fontId="0" fillId="25" borderId="0" xfId="0" applyNumberFormat="1" applyFont="1" applyFill="1" applyAlignment="1">
      <alignment horizontal="center"/>
    </xf>
    <xf numFmtId="0" fontId="0" fillId="0" borderId="8" xfId="0" applyNumberFormat="1" applyBorder="1" applyAlignment="1">
      <alignment horizontal="center" vertical="center" wrapText="1"/>
    </xf>
    <xf numFmtId="180" fontId="0" fillId="0" borderId="8" xfId="0" applyNumberFormat="1" applyBorder="1" applyAlignment="1">
      <alignment horizontal="center" vertical="center" wrapText="1"/>
    </xf>
    <xf numFmtId="197" fontId="3" fillId="0" borderId="21" xfId="0" applyNumberFormat="1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65">
      <alignment/>
      <protection/>
    </xf>
    <xf numFmtId="0" fontId="8" fillId="0" borderId="0" xfId="65" applyAlignment="1">
      <alignment wrapText="1"/>
      <protection/>
    </xf>
    <xf numFmtId="0" fontId="9" fillId="0" borderId="0" xfId="0" applyNumberFormat="1" applyFont="1" applyAlignment="1">
      <alignment horizontal="left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185" fontId="5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185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right" wrapText="1"/>
    </xf>
    <xf numFmtId="0" fontId="8" fillId="0" borderId="0" xfId="65" applyBorder="1">
      <alignment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8" fillId="0" borderId="0" xfId="67" applyNumberFormat="1" applyFont="1" applyFill="1" applyBorder="1" applyAlignment="1" applyProtection="1">
      <alignment vertical="top" wrapText="1"/>
      <protection/>
    </xf>
    <xf numFmtId="0" fontId="5" fillId="0" borderId="0" xfId="68" applyFont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5" fillId="0" borderId="0" xfId="67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0" xfId="67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>
      <alignment horizontal="center"/>
    </xf>
    <xf numFmtId="0" fontId="8" fillId="0" borderId="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 wrapText="1"/>
      <protection/>
    </xf>
    <xf numFmtId="0" fontId="8" fillId="0" borderId="13" xfId="65" applyNumberFormat="1" applyFont="1" applyFill="1" applyBorder="1" applyAlignment="1" applyProtection="1">
      <alignment horizontal="center" vertical="top"/>
      <protection/>
    </xf>
    <xf numFmtId="0" fontId="8" fillId="0" borderId="28" xfId="65" applyNumberFormat="1" applyFont="1" applyFill="1" applyBorder="1" applyAlignment="1" applyProtection="1">
      <alignment horizontal="center" vertical="center" wrapText="1"/>
      <protection/>
    </xf>
    <xf numFmtId="0" fontId="18" fillId="0" borderId="29" xfId="65" applyNumberFormat="1" applyFont="1" applyFill="1" applyBorder="1" applyAlignment="1" applyProtection="1">
      <alignment horizontal="center" vertical="center" wrapText="1"/>
      <protection/>
    </xf>
    <xf numFmtId="0" fontId="18" fillId="0" borderId="30" xfId="65" applyNumberFormat="1" applyFont="1" applyFill="1" applyBorder="1" applyAlignment="1" applyProtection="1">
      <alignment horizontal="center" vertical="center" wrapText="1"/>
      <protection/>
    </xf>
    <xf numFmtId="0" fontId="18" fillId="0" borderId="28" xfId="65" applyNumberFormat="1" applyFont="1" applyFill="1" applyBorder="1" applyAlignment="1" applyProtection="1">
      <alignment horizontal="center" vertical="center" wrapText="1"/>
      <protection/>
    </xf>
    <xf numFmtId="0" fontId="68" fillId="0" borderId="31" xfId="65" applyNumberFormat="1" applyFont="1" applyFill="1" applyBorder="1" applyAlignment="1" applyProtection="1">
      <alignment horizontal="center" vertical="top"/>
      <protection/>
    </xf>
    <xf numFmtId="0" fontId="68" fillId="0" borderId="32" xfId="65" applyNumberFormat="1" applyFont="1" applyFill="1" applyBorder="1" applyAlignment="1" applyProtection="1">
      <alignment horizontal="center" vertical="top" wrapText="1"/>
      <protection/>
    </xf>
    <xf numFmtId="0" fontId="68" fillId="0" borderId="33" xfId="65" applyNumberFormat="1" applyFont="1" applyFill="1" applyBorder="1" applyAlignment="1" applyProtection="1">
      <alignment horizontal="center" vertical="top"/>
      <protection/>
    </xf>
    <xf numFmtId="0" fontId="68" fillId="0" borderId="34" xfId="65" applyNumberFormat="1" applyFont="1" applyFill="1" applyBorder="1" applyAlignment="1" applyProtection="1">
      <alignment horizontal="center" vertical="top" wrapText="1"/>
      <protection/>
    </xf>
    <xf numFmtId="0" fontId="68" fillId="0" borderId="34" xfId="65" applyNumberFormat="1" applyFont="1" applyFill="1" applyBorder="1" applyAlignment="1" applyProtection="1">
      <alignment horizontal="center" vertical="top"/>
      <protection/>
    </xf>
    <xf numFmtId="0" fontId="68" fillId="0" borderId="32" xfId="65" applyNumberFormat="1" applyFont="1" applyFill="1" applyBorder="1" applyAlignment="1" applyProtection="1">
      <alignment horizontal="center" vertical="top"/>
      <protection/>
    </xf>
    <xf numFmtId="0" fontId="68" fillId="0" borderId="0" xfId="65" applyFont="1">
      <alignment/>
      <protection/>
    </xf>
    <xf numFmtId="0" fontId="68" fillId="0" borderId="35" xfId="65" applyFont="1" applyBorder="1" applyAlignment="1">
      <alignment horizontal="left" wrapText="1"/>
      <protection/>
    </xf>
    <xf numFmtId="0" fontId="18" fillId="26" borderId="36" xfId="65" applyFont="1" applyFill="1" applyBorder="1" applyAlignment="1">
      <alignment wrapText="1"/>
      <protection/>
    </xf>
    <xf numFmtId="174" fontId="70" fillId="26" borderId="37" xfId="65" applyNumberFormat="1" applyFont="1" applyFill="1" applyBorder="1" applyAlignment="1">
      <alignment horizontal="right"/>
      <protection/>
    </xf>
    <xf numFmtId="174" fontId="70" fillId="26" borderId="27" xfId="65" applyNumberFormat="1" applyFont="1" applyFill="1" applyBorder="1" applyAlignment="1">
      <alignment horizontal="right"/>
      <protection/>
    </xf>
    <xf numFmtId="0" fontId="68" fillId="0" borderId="38" xfId="65" applyFont="1" applyBorder="1" applyAlignment="1">
      <alignment horizontal="left" wrapText="1"/>
      <protection/>
    </xf>
    <xf numFmtId="0" fontId="18" fillId="26" borderId="39" xfId="65" applyFont="1" applyFill="1" applyBorder="1" applyAlignment="1">
      <alignment wrapText="1"/>
      <protection/>
    </xf>
    <xf numFmtId="174" fontId="70" fillId="26" borderId="40" xfId="65" applyNumberFormat="1" applyFont="1" applyFill="1" applyBorder="1" applyAlignment="1">
      <alignment horizontal="center"/>
      <protection/>
    </xf>
    <xf numFmtId="174" fontId="70" fillId="26" borderId="8" xfId="65" applyNumberFormat="1" applyFont="1" applyFill="1" applyBorder="1" applyAlignment="1">
      <alignment horizontal="center"/>
      <protection/>
    </xf>
    <xf numFmtId="174" fontId="70" fillId="26" borderId="39" xfId="65" applyNumberFormat="1" applyFont="1" applyFill="1" applyBorder="1" applyAlignment="1">
      <alignment horizontal="center"/>
      <protection/>
    </xf>
    <xf numFmtId="174" fontId="70" fillId="26" borderId="8" xfId="65" applyNumberFormat="1" applyFont="1" applyFill="1" applyBorder="1" applyAlignment="1">
      <alignment horizontal="right"/>
      <protection/>
    </xf>
    <xf numFmtId="174" fontId="70" fillId="26" borderId="39" xfId="65" applyNumberFormat="1" applyFont="1" applyFill="1" applyBorder="1" applyAlignment="1">
      <alignment horizontal="right"/>
      <protection/>
    </xf>
    <xf numFmtId="174" fontId="70" fillId="26" borderId="40" xfId="65" applyNumberFormat="1" applyFont="1" applyFill="1" applyBorder="1" applyAlignment="1">
      <alignment horizontal="right"/>
      <protection/>
    </xf>
    <xf numFmtId="4" fontId="70" fillId="26" borderId="40" xfId="65" applyNumberFormat="1" applyFont="1" applyFill="1" applyBorder="1" applyAlignment="1">
      <alignment horizontal="right"/>
      <protection/>
    </xf>
    <xf numFmtId="4" fontId="70" fillId="0" borderId="40" xfId="65" applyNumberFormat="1" applyFont="1" applyFill="1" applyBorder="1" applyAlignment="1">
      <alignment horizontal="right"/>
      <protection/>
    </xf>
    <xf numFmtId="174" fontId="70" fillId="0" borderId="8" xfId="65" applyNumberFormat="1" applyFont="1" applyFill="1" applyBorder="1" applyAlignment="1">
      <alignment horizontal="center"/>
      <protection/>
    </xf>
    <xf numFmtId="174" fontId="70" fillId="0" borderId="39" xfId="65" applyNumberFormat="1" applyFont="1" applyFill="1" applyBorder="1" applyAlignment="1">
      <alignment horizontal="center"/>
      <protection/>
    </xf>
    <xf numFmtId="0" fontId="18" fillId="0" borderId="39" xfId="65" applyFont="1" applyBorder="1" applyAlignment="1">
      <alignment vertical="center" wrapText="1"/>
      <protection/>
    </xf>
    <xf numFmtId="0" fontId="8" fillId="0" borderId="38" xfId="0" applyFont="1" applyFill="1" applyBorder="1" applyAlignment="1">
      <alignment horizontal="left"/>
    </xf>
    <xf numFmtId="0" fontId="18" fillId="26" borderId="39" xfId="0" applyFont="1" applyFill="1" applyBorder="1" applyAlignment="1">
      <alignment horizontal="justify" wrapText="1"/>
    </xf>
    <xf numFmtId="174" fontId="70" fillId="26" borderId="41" xfId="65" applyNumberFormat="1" applyFont="1" applyFill="1" applyBorder="1" applyAlignment="1">
      <alignment horizontal="center"/>
      <protection/>
    </xf>
    <xf numFmtId="174" fontId="70" fillId="26" borderId="25" xfId="65" applyNumberFormat="1" applyFont="1" applyFill="1" applyBorder="1" applyAlignment="1">
      <alignment horizontal="center"/>
      <protection/>
    </xf>
    <xf numFmtId="174" fontId="70" fillId="26" borderId="42" xfId="65" applyNumberFormat="1" applyFont="1" applyFill="1" applyBorder="1" applyAlignment="1">
      <alignment horizontal="center"/>
      <protection/>
    </xf>
    <xf numFmtId="0" fontId="18" fillId="0" borderId="39" xfId="0" applyFont="1" applyFill="1" applyBorder="1" applyAlignment="1">
      <alignment horizontal="justify" wrapText="1"/>
    </xf>
    <xf numFmtId="0" fontId="8" fillId="0" borderId="4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justify" wrapText="1"/>
    </xf>
    <xf numFmtId="0" fontId="8" fillId="0" borderId="44" xfId="65" applyBorder="1">
      <alignment/>
      <protection/>
    </xf>
    <xf numFmtId="0" fontId="8" fillId="0" borderId="45" xfId="65" applyBorder="1">
      <alignment/>
      <protection/>
    </xf>
    <xf numFmtId="0" fontId="8" fillId="0" borderId="46" xfId="65" applyBorder="1">
      <alignment/>
      <protection/>
    </xf>
    <xf numFmtId="0" fontId="8" fillId="0" borderId="0" xfId="65" applyBorder="1" applyAlignment="1">
      <alignment horizontal="center"/>
      <protection/>
    </xf>
    <xf numFmtId="0" fontId="18" fillId="26" borderId="0" xfId="65" applyFont="1" applyFill="1" applyBorder="1" applyAlignment="1">
      <alignment wrapText="1"/>
      <protection/>
    </xf>
    <xf numFmtId="0" fontId="4" fillId="0" borderId="0" xfId="0" applyFont="1" applyBorder="1" applyAlignment="1">
      <alignment horizontal="center" vertical="center"/>
    </xf>
    <xf numFmtId="0" fontId="5" fillId="0" borderId="0" xfId="66" applyNumberFormat="1" applyFont="1" applyBorder="1" applyAlignment="1">
      <alignment horizontal="left"/>
      <protection/>
    </xf>
    <xf numFmtId="0" fontId="8" fillId="0" borderId="0" xfId="65" applyBorder="1" applyAlignment="1">
      <alignment wrapText="1"/>
      <protection/>
    </xf>
    <xf numFmtId="3" fontId="70" fillId="26" borderId="37" xfId="65" applyNumberFormat="1" applyFont="1" applyFill="1" applyBorder="1" applyAlignment="1">
      <alignment horizontal="right"/>
      <protection/>
    </xf>
    <xf numFmtId="3" fontId="70" fillId="26" borderId="27" xfId="65" applyNumberFormat="1" applyFont="1" applyFill="1" applyBorder="1" applyAlignment="1">
      <alignment horizontal="right"/>
      <protection/>
    </xf>
    <xf numFmtId="169" fontId="70" fillId="26" borderId="8" xfId="65" applyNumberFormat="1" applyFont="1" applyFill="1" applyBorder="1" applyAlignment="1">
      <alignment horizontal="center"/>
      <protection/>
    </xf>
    <xf numFmtId="0" fontId="71" fillId="0" borderId="0" xfId="0" applyFont="1" applyAlignment="1">
      <alignment/>
    </xf>
    <xf numFmtId="0" fontId="71" fillId="0" borderId="0" xfId="0" applyFont="1" applyAlignment="1">
      <alignment horizontal="center" vertical="center" wrapText="1"/>
    </xf>
    <xf numFmtId="3" fontId="70" fillId="26" borderId="8" xfId="65" applyNumberFormat="1" applyFont="1" applyFill="1" applyBorder="1" applyAlignment="1">
      <alignment horizontal="center"/>
      <protection/>
    </xf>
    <xf numFmtId="3" fontId="70" fillId="26" borderId="40" xfId="65" applyNumberFormat="1" applyFont="1" applyFill="1" applyBorder="1" applyAlignment="1">
      <alignment horizontal="center"/>
      <protection/>
    </xf>
    <xf numFmtId="3" fontId="70" fillId="26" borderId="40" xfId="65" applyNumberFormat="1" applyFont="1" applyFill="1" applyBorder="1" applyAlignment="1">
      <alignment horizontal="right"/>
      <protection/>
    </xf>
    <xf numFmtId="3" fontId="70" fillId="26" borderId="8" xfId="65" applyNumberFormat="1" applyFont="1" applyFill="1" applyBorder="1" applyAlignment="1">
      <alignment horizontal="right"/>
      <protection/>
    </xf>
    <xf numFmtId="3" fontId="70" fillId="26" borderId="41" xfId="65" applyNumberFormat="1" applyFont="1" applyFill="1" applyBorder="1" applyAlignment="1">
      <alignment horizontal="center"/>
      <protection/>
    </xf>
    <xf numFmtId="3" fontId="70" fillId="26" borderId="25" xfId="65" applyNumberFormat="1" applyFont="1" applyFill="1" applyBorder="1" applyAlignment="1">
      <alignment horizontal="center"/>
      <protection/>
    </xf>
    <xf numFmtId="0" fontId="72" fillId="0" borderId="0" xfId="66" applyNumberFormat="1" applyFont="1" applyBorder="1" applyAlignment="1">
      <alignment horizontal="left"/>
      <protection/>
    </xf>
    <xf numFmtId="0" fontId="73" fillId="0" borderId="0" xfId="68" applyFont="1" applyBorder="1" applyAlignment="1">
      <alignment horizontal="center"/>
      <protection/>
    </xf>
    <xf numFmtId="0" fontId="72" fillId="0" borderId="0" xfId="68" applyFont="1" applyBorder="1">
      <alignment/>
      <protection/>
    </xf>
    <xf numFmtId="0" fontId="8" fillId="0" borderId="0" xfId="65" applyFont="1" applyBorder="1">
      <alignment/>
      <protection/>
    </xf>
    <xf numFmtId="0" fontId="73" fillId="0" borderId="0" xfId="0" applyFont="1" applyBorder="1" applyAlignment="1">
      <alignment horizontal="left"/>
    </xf>
    <xf numFmtId="0" fontId="72" fillId="0" borderId="0" xfId="66" applyNumberFormat="1" applyFont="1" applyBorder="1" applyAlignment="1">
      <alignment/>
      <protection/>
    </xf>
    <xf numFmtId="0" fontId="72" fillId="0" borderId="0" xfId="66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8" xfId="0" applyNumberFormat="1" applyFill="1" applyBorder="1" applyAlignment="1">
      <alignment horizontal="center" vertical="center" wrapText="1"/>
    </xf>
    <xf numFmtId="3" fontId="74" fillId="0" borderId="8" xfId="0" applyNumberFormat="1" applyFont="1" applyBorder="1" applyAlignment="1">
      <alignment horizontal="center" vertical="center" wrapText="1"/>
    </xf>
    <xf numFmtId="169" fontId="4" fillId="25" borderId="0" xfId="0" applyNumberFormat="1" applyFont="1" applyFill="1" applyAlignment="1">
      <alignment horizontal="center"/>
    </xf>
    <xf numFmtId="169" fontId="0" fillId="25" borderId="0" xfId="0" applyNumberFormat="1" applyFont="1" applyFill="1" applyAlignment="1">
      <alignment horizontal="center"/>
    </xf>
    <xf numFmtId="44" fontId="0" fillId="0" borderId="0" xfId="0" applyNumberFormat="1" applyFont="1" applyAlignment="1">
      <alignment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1" fontId="6" fillId="0" borderId="8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right" vertical="top" wrapText="1"/>
    </xf>
    <xf numFmtId="199" fontId="5" fillId="0" borderId="8" xfId="48" applyNumberFormat="1" applyFont="1" applyFill="1" applyBorder="1" applyAlignment="1">
      <alignment horizontal="center" vertical="top" wrapText="1"/>
    </xf>
    <xf numFmtId="44" fontId="5" fillId="0" borderId="8" xfId="48" applyNumberFormat="1" applyFont="1" applyFill="1" applyBorder="1" applyAlignment="1">
      <alignment horizontal="center" vertical="top" wrapText="1"/>
    </xf>
    <xf numFmtId="169" fontId="5" fillId="0" borderId="8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44" fontId="5" fillId="0" borderId="8" xfId="48" applyFont="1" applyFill="1" applyBorder="1" applyAlignment="1">
      <alignment horizontal="center" vertical="top" wrapText="1"/>
    </xf>
    <xf numFmtId="169" fontId="5" fillId="0" borderId="8" xfId="0" applyNumberFormat="1" applyFont="1" applyFill="1" applyBorder="1" applyAlignment="1">
      <alignment horizontal="center" vertical="top" wrapText="1"/>
    </xf>
    <xf numFmtId="199" fontId="5" fillId="0" borderId="8" xfId="48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justify" vertical="top" wrapText="1"/>
    </xf>
    <xf numFmtId="44" fontId="9" fillId="0" borderId="8" xfId="48" applyFont="1" applyFill="1" applyBorder="1" applyAlignment="1">
      <alignment horizontal="center" vertical="top" wrapText="1"/>
    </xf>
    <xf numFmtId="44" fontId="9" fillId="0" borderId="8" xfId="48" applyNumberFormat="1" applyFont="1" applyFill="1" applyBorder="1" applyAlignment="1">
      <alignment horizontal="center" vertical="top" wrapText="1"/>
    </xf>
    <xf numFmtId="44" fontId="9" fillId="24" borderId="8" xfId="48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44" fontId="5" fillId="0" borderId="8" xfId="48" applyFont="1" applyFill="1" applyBorder="1" applyAlignment="1">
      <alignment horizontal="center" vertical="top" wrapText="1"/>
    </xf>
    <xf numFmtId="44" fontId="5" fillId="0" borderId="8" xfId="48" applyFont="1" applyFill="1" applyBorder="1" applyAlignment="1">
      <alignment horizontal="center"/>
    </xf>
    <xf numFmtId="44" fontId="5" fillId="0" borderId="8" xfId="48" applyNumberFormat="1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right" vertical="top" wrapText="1"/>
    </xf>
    <xf numFmtId="181" fontId="4" fillId="0" borderId="8" xfId="0" applyNumberFormat="1" applyFont="1" applyBorder="1" applyAlignment="1">
      <alignment horizontal="center"/>
    </xf>
    <xf numFmtId="169" fontId="9" fillId="0" borderId="47" xfId="0" applyNumberFormat="1" applyFont="1" applyFill="1" applyBorder="1" applyAlignment="1">
      <alignment horizontal="center" vertical="top" wrapText="1"/>
    </xf>
    <xf numFmtId="44" fontId="0" fillId="0" borderId="0" xfId="0" applyNumberFormat="1" applyAlignment="1">
      <alignment/>
    </xf>
    <xf numFmtId="0" fontId="0" fillId="0" borderId="8" xfId="0" applyFont="1" applyBorder="1" applyAlignment="1">
      <alignment horizontal="center" vertical="center" wrapText="1"/>
    </xf>
    <xf numFmtId="4" fontId="4" fillId="25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distributed"/>
    </xf>
    <xf numFmtId="49" fontId="75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174" fontId="24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70" fillId="26" borderId="36" xfId="65" applyNumberFormat="1" applyFont="1" applyFill="1" applyBorder="1" applyAlignment="1">
      <alignment horizontal="right"/>
      <protection/>
    </xf>
    <xf numFmtId="3" fontId="70" fillId="26" borderId="39" xfId="65" applyNumberFormat="1" applyFont="1" applyFill="1" applyBorder="1" applyAlignment="1">
      <alignment horizontal="center"/>
      <protection/>
    </xf>
    <xf numFmtId="169" fontId="70" fillId="26" borderId="39" xfId="65" applyNumberFormat="1" applyFont="1" applyFill="1" applyBorder="1" applyAlignment="1">
      <alignment horizontal="center"/>
      <protection/>
    </xf>
    <xf numFmtId="3" fontId="70" fillId="26" borderId="42" xfId="65" applyNumberFormat="1" applyFont="1" applyFill="1" applyBorder="1" applyAlignment="1">
      <alignment horizontal="center"/>
      <protection/>
    </xf>
    <xf numFmtId="0" fontId="68" fillId="0" borderId="0" xfId="65" applyFont="1" applyBorder="1">
      <alignment/>
      <protection/>
    </xf>
    <xf numFmtId="0" fontId="6" fillId="0" borderId="0" xfId="68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0" fillId="0" borderId="8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4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3" fillId="0" borderId="2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49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36" fillId="0" borderId="0" xfId="0" applyFont="1" applyAlignment="1">
      <alignment horizontal="left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2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49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0" borderId="0" xfId="68" applyFont="1" applyAlignment="1">
      <alignment horizontal="left" vertical="center" wrapText="1"/>
      <protection/>
    </xf>
    <xf numFmtId="0" fontId="11" fillId="0" borderId="0" xfId="68" applyFont="1" applyAlignment="1">
      <alignment horizontal="center"/>
      <protection/>
    </xf>
    <xf numFmtId="0" fontId="0" fillId="0" borderId="8" xfId="68" applyBorder="1" applyAlignment="1">
      <alignment horizontal="center"/>
      <protection/>
    </xf>
    <xf numFmtId="0" fontId="0" fillId="0" borderId="8" xfId="68" applyFont="1" applyBorder="1" applyAlignment="1">
      <alignment horizontal="center" vertical="center"/>
      <protection/>
    </xf>
    <xf numFmtId="0" fontId="0" fillId="0" borderId="8" xfId="68" applyBorder="1" applyAlignment="1">
      <alignment horizontal="center" vertical="center"/>
      <protection/>
    </xf>
    <xf numFmtId="0" fontId="0" fillId="0" borderId="0" xfId="68" applyFont="1" applyBorder="1" applyAlignment="1">
      <alignment horizontal="center"/>
      <protection/>
    </xf>
    <xf numFmtId="0" fontId="0" fillId="0" borderId="0" xfId="68" applyBorder="1" applyAlignment="1">
      <alignment horizontal="center"/>
      <protection/>
    </xf>
    <xf numFmtId="14" fontId="0" fillId="0" borderId="0" xfId="68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6" fillId="0" borderId="8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1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right" vertical="top" wrapText="1"/>
    </xf>
    <xf numFmtId="0" fontId="19" fillId="0" borderId="8" xfId="0" applyFont="1" applyFill="1" applyBorder="1" applyAlignment="1">
      <alignment horizontal="right" vertical="top" wrapText="1"/>
    </xf>
    <xf numFmtId="0" fontId="19" fillId="0" borderId="8" xfId="0" applyFont="1" applyFill="1" applyBorder="1" applyAlignment="1">
      <alignment horizontal="right" vertical="top" wrapText="1"/>
    </xf>
    <xf numFmtId="0" fontId="25" fillId="0" borderId="0" xfId="66" applyNumberFormat="1" applyFont="1" applyFill="1" applyBorder="1" applyAlignment="1">
      <alignment horizontal="left"/>
      <protection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24" borderId="8" xfId="0" applyFont="1" applyFill="1" applyBorder="1" applyAlignment="1">
      <alignment horizontal="right"/>
    </xf>
    <xf numFmtId="0" fontId="6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6" fillId="0" borderId="0" xfId="65" applyFont="1" applyAlignment="1">
      <alignment horizontal="center"/>
      <protection/>
    </xf>
    <xf numFmtId="0" fontId="8" fillId="0" borderId="0" xfId="65" applyAlignment="1">
      <alignment horizontal="center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к рег5(1,2,3,8,9,10)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Текстовый" xfId="77"/>
    <cellStyle name="Тысячи [0]_3Com" xfId="78"/>
    <cellStyle name="Тысячи_3Com" xfId="79"/>
    <cellStyle name="Comma" xfId="80"/>
    <cellStyle name="Comma [0]" xfId="81"/>
    <cellStyle name="Формула" xfId="82"/>
    <cellStyle name="ФормулаВБ" xfId="83"/>
    <cellStyle name="ФормулаНаКонтроль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&#1086;&#1073;&#1084;&#1077;&#1085;\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&#1086;&#1073;&#1084;&#1077;&#1085;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99;&#1081;%20&#1086;&#1090;&#1095;&#1077;&#1090;%20&#1079;&#1072;%20&#1084;&#1077;&#1089;&#1103;&#1094;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99;&#1081;%20&#1086;&#1090;&#1095;&#1077;&#1090;%20&#1079;&#1072;%20&#1084;&#1077;&#1089;&#1103;&#109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мтех"/>
      <sheetName val="РХ 1915"/>
    </sheetNames>
    <sheetDataSet>
      <sheetData sheetId="1">
        <row r="47">
          <cell r="F47">
            <v>401.6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мтех"/>
      <sheetName val="РХ 1915"/>
    </sheetNames>
    <sheetDataSet>
      <sheetData sheetId="1">
        <row r="48">
          <cell r="K48">
            <v>77465.39999999985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="75" zoomScaleNormal="75" zoomScaleSheetLayoutView="75" zoomScalePageLayoutView="0" workbookViewId="0" topLeftCell="N22">
      <selection activeCell="X29" sqref="X29"/>
    </sheetView>
  </sheetViews>
  <sheetFormatPr defaultColWidth="9.00390625" defaultRowHeight="12.75"/>
  <cols>
    <col min="1" max="1" width="4.875" style="32" customWidth="1"/>
    <col min="2" max="2" width="14.375" style="32" customWidth="1"/>
    <col min="3" max="3" width="10.25390625" style="32" customWidth="1"/>
    <col min="4" max="4" width="9.00390625" style="32" customWidth="1"/>
    <col min="5" max="7" width="9.125" style="32" customWidth="1"/>
    <col min="8" max="8" width="10.625" style="32" customWidth="1"/>
    <col min="9" max="9" width="9.875" style="32" customWidth="1"/>
    <col min="10" max="10" width="10.75390625" style="32" customWidth="1"/>
    <col min="11" max="11" width="9.25390625" style="32" bestFit="1" customWidth="1"/>
    <col min="12" max="12" width="10.00390625" style="32" customWidth="1"/>
    <col min="13" max="13" width="12.375" style="32" customWidth="1"/>
    <col min="14" max="14" width="7.875" style="32" customWidth="1"/>
    <col min="15" max="15" width="7.00390625" style="32" customWidth="1"/>
    <col min="16" max="17" width="8.125" style="32" customWidth="1"/>
    <col min="18" max="18" width="11.25390625" style="32" customWidth="1"/>
    <col min="19" max="19" width="12.25390625" style="32" customWidth="1"/>
    <col min="20" max="20" width="11.125" style="32" customWidth="1"/>
    <col min="21" max="21" width="12.125" style="32" bestFit="1" customWidth="1"/>
    <col min="22" max="22" width="9.875" style="32" bestFit="1" customWidth="1"/>
    <col min="23" max="23" width="9.375" style="32" bestFit="1" customWidth="1"/>
    <col min="24" max="24" width="15.75390625" style="32" customWidth="1"/>
    <col min="25" max="27" width="9.25390625" style="32" bestFit="1" customWidth="1"/>
    <col min="28" max="28" width="15.75390625" style="32" bestFit="1" customWidth="1"/>
    <col min="29" max="29" width="9.00390625" style="32" customWidth="1"/>
    <col min="30" max="30" width="9.25390625" style="32" bestFit="1" customWidth="1"/>
    <col min="31" max="16384" width="9.125" style="32" customWidth="1"/>
  </cols>
  <sheetData>
    <row r="1" spans="24:30" ht="9.75" customHeight="1">
      <c r="X1" s="342" t="s">
        <v>26</v>
      </c>
      <c r="Y1" s="342"/>
      <c r="Z1" s="342"/>
      <c r="AA1" s="342"/>
      <c r="AB1" s="342"/>
      <c r="AC1" s="342"/>
      <c r="AD1" s="36"/>
    </row>
    <row r="2" spans="24:30" ht="9.75" customHeight="1">
      <c r="X2" s="342" t="s">
        <v>124</v>
      </c>
      <c r="Y2" s="342"/>
      <c r="Z2" s="342"/>
      <c r="AA2" s="342"/>
      <c r="AB2" s="342"/>
      <c r="AC2" s="342"/>
      <c r="AD2" s="36"/>
    </row>
    <row r="3" spans="24:30" ht="9.75" customHeight="1">
      <c r="X3" s="342" t="s">
        <v>125</v>
      </c>
      <c r="Y3" s="342"/>
      <c r="Z3" s="342"/>
      <c r="AA3" s="342"/>
      <c r="AB3" s="342"/>
      <c r="AC3" s="342"/>
      <c r="AD3" s="36"/>
    </row>
    <row r="4" spans="24:30" ht="9.75" customHeight="1">
      <c r="X4" s="342"/>
      <c r="Y4" s="342"/>
      <c r="Z4" s="342"/>
      <c r="AA4" s="342"/>
      <c r="AB4" s="342"/>
      <c r="AC4" s="342"/>
      <c r="AD4" s="36"/>
    </row>
    <row r="5" spans="24:30" ht="12.75">
      <c r="X5" s="36"/>
      <c r="Y5" s="36"/>
      <c r="Z5" s="36"/>
      <c r="AA5" s="36"/>
      <c r="AB5" s="36"/>
      <c r="AC5" s="36"/>
      <c r="AD5" s="36"/>
    </row>
    <row r="6" spans="5:24" ht="20.25" customHeight="1">
      <c r="E6" s="340" t="s">
        <v>131</v>
      </c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</row>
    <row r="9" spans="11:17" ht="20.25">
      <c r="K9" s="341" t="s">
        <v>88</v>
      </c>
      <c r="L9" s="341"/>
      <c r="M9" s="341"/>
      <c r="N9" s="341"/>
      <c r="O9" s="341"/>
      <c r="P9" s="341"/>
      <c r="Q9" s="341"/>
    </row>
    <row r="11" spans="21:29" ht="12.75">
      <c r="U11" s="35"/>
      <c r="V11" s="35"/>
      <c r="W11" s="35"/>
      <c r="X11" s="35"/>
      <c r="Y11" s="35"/>
      <c r="Z11" s="338" t="s">
        <v>126</v>
      </c>
      <c r="AA11" s="338"/>
      <c r="AB11" s="338"/>
      <c r="AC11" s="338"/>
    </row>
    <row r="12" spans="4:11" ht="40.5" customHeight="1">
      <c r="D12" s="339" t="s">
        <v>269</v>
      </c>
      <c r="E12" s="339"/>
      <c r="F12" s="339" t="s">
        <v>253</v>
      </c>
      <c r="G12" s="339"/>
      <c r="K12" s="32" t="s">
        <v>177</v>
      </c>
    </row>
    <row r="14" spans="1:29" ht="12.75">
      <c r="A14" s="329" t="s">
        <v>89</v>
      </c>
      <c r="B14" s="329" t="s">
        <v>90</v>
      </c>
      <c r="C14" s="329" t="s">
        <v>20</v>
      </c>
      <c r="D14" s="329" t="s">
        <v>21</v>
      </c>
      <c r="E14" s="329"/>
      <c r="F14" s="329"/>
      <c r="G14" s="329"/>
      <c r="H14" s="329" t="s">
        <v>42</v>
      </c>
      <c r="I14" s="328" t="s">
        <v>43</v>
      </c>
      <c r="J14" s="328" t="s">
        <v>91</v>
      </c>
      <c r="K14" s="328" t="s">
        <v>22</v>
      </c>
      <c r="L14" s="328" t="s">
        <v>44</v>
      </c>
      <c r="M14" s="328" t="s">
        <v>45</v>
      </c>
      <c r="N14" s="328" t="s">
        <v>6</v>
      </c>
      <c r="O14" s="328" t="s">
        <v>92</v>
      </c>
      <c r="P14" s="328" t="s">
        <v>93</v>
      </c>
      <c r="Q14" s="328" t="s">
        <v>23</v>
      </c>
      <c r="R14" s="328" t="s">
        <v>7</v>
      </c>
      <c r="S14" s="328" t="s">
        <v>8</v>
      </c>
      <c r="T14" s="328" t="s">
        <v>9</v>
      </c>
      <c r="U14" s="328" t="s">
        <v>10</v>
      </c>
      <c r="V14" s="328" t="s">
        <v>11</v>
      </c>
      <c r="W14" s="328" t="s">
        <v>94</v>
      </c>
      <c r="X14" s="329" t="s">
        <v>24</v>
      </c>
      <c r="Y14" s="329"/>
      <c r="Z14" s="329"/>
      <c r="AA14" s="329"/>
      <c r="AB14" s="329"/>
      <c r="AC14" s="328" t="s">
        <v>5</v>
      </c>
    </row>
    <row r="15" spans="1:29" ht="21.75" customHeight="1">
      <c r="A15" s="329"/>
      <c r="B15" s="329"/>
      <c r="C15" s="329"/>
      <c r="D15" s="329"/>
      <c r="E15" s="329"/>
      <c r="F15" s="329"/>
      <c r="G15" s="329"/>
      <c r="H15" s="329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9"/>
      <c r="Y15" s="329"/>
      <c r="Z15" s="329"/>
      <c r="AA15" s="329"/>
      <c r="AB15" s="329"/>
      <c r="AC15" s="328"/>
    </row>
    <row r="16" spans="1:29" ht="39" customHeight="1">
      <c r="A16" s="329"/>
      <c r="B16" s="329"/>
      <c r="C16" s="329"/>
      <c r="D16" s="39" t="s">
        <v>12</v>
      </c>
      <c r="E16" s="39" t="s">
        <v>13</v>
      </c>
      <c r="F16" s="39" t="s">
        <v>14</v>
      </c>
      <c r="G16" s="39" t="s">
        <v>25</v>
      </c>
      <c r="H16" s="329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9" t="s">
        <v>2</v>
      </c>
      <c r="Y16" s="39" t="s">
        <v>17</v>
      </c>
      <c r="Z16" s="39" t="s">
        <v>18</v>
      </c>
      <c r="AA16" s="39" t="s">
        <v>3</v>
      </c>
      <c r="AB16" s="39" t="s">
        <v>1</v>
      </c>
      <c r="AC16" s="328"/>
    </row>
    <row r="17" spans="1:29" ht="12.75">
      <c r="A17" s="92">
        <v>1</v>
      </c>
      <c r="B17" s="92">
        <v>2</v>
      </c>
      <c r="C17" s="92">
        <v>3</v>
      </c>
      <c r="D17" s="92">
        <v>4</v>
      </c>
      <c r="E17" s="92">
        <v>5</v>
      </c>
      <c r="F17" s="92">
        <v>6</v>
      </c>
      <c r="G17" s="92">
        <v>7</v>
      </c>
      <c r="H17" s="92">
        <v>8</v>
      </c>
      <c r="I17" s="92">
        <v>9</v>
      </c>
      <c r="J17" s="92">
        <v>10</v>
      </c>
      <c r="K17" s="92">
        <v>11</v>
      </c>
      <c r="L17" s="92">
        <v>12</v>
      </c>
      <c r="M17" s="92">
        <v>13</v>
      </c>
      <c r="N17" s="92">
        <v>14</v>
      </c>
      <c r="O17" s="92">
        <v>15</v>
      </c>
      <c r="P17" s="92">
        <v>16</v>
      </c>
      <c r="Q17" s="92">
        <v>17</v>
      </c>
      <c r="R17" s="92">
        <v>18</v>
      </c>
      <c r="S17" s="92">
        <v>19</v>
      </c>
      <c r="T17" s="92">
        <v>20</v>
      </c>
      <c r="U17" s="92">
        <v>21</v>
      </c>
      <c r="V17" s="92">
        <v>22</v>
      </c>
      <c r="W17" s="92">
        <v>23</v>
      </c>
      <c r="X17" s="92">
        <v>24</v>
      </c>
      <c r="Y17" s="92">
        <v>25</v>
      </c>
      <c r="Z17" s="92">
        <v>26</v>
      </c>
      <c r="AA17" s="92">
        <v>27</v>
      </c>
      <c r="AB17" s="92">
        <v>28</v>
      </c>
      <c r="AC17" s="92">
        <v>29</v>
      </c>
    </row>
    <row r="18" spans="1:29" ht="24" customHeight="1">
      <c r="A18" s="39">
        <v>1</v>
      </c>
      <c r="B18" s="39" t="s">
        <v>104</v>
      </c>
      <c r="C18" s="39"/>
      <c r="D18" s="46" t="s">
        <v>106</v>
      </c>
      <c r="E18" s="39"/>
      <c r="F18" s="39"/>
      <c r="G18" s="39"/>
      <c r="H18" s="50" t="s">
        <v>108</v>
      </c>
      <c r="I18" s="47" t="s">
        <v>101</v>
      </c>
      <c r="J18" s="47" t="s">
        <v>86</v>
      </c>
      <c r="K18" s="45" t="s">
        <v>102</v>
      </c>
      <c r="L18" s="309" t="s">
        <v>84</v>
      </c>
      <c r="M18" s="123">
        <v>2060208</v>
      </c>
      <c r="N18" s="39"/>
      <c r="O18" s="39"/>
      <c r="P18" s="39"/>
      <c r="Q18" s="39"/>
      <c r="R18" s="48">
        <v>41608</v>
      </c>
      <c r="S18" s="175">
        <v>712.7172</v>
      </c>
      <c r="T18" s="48">
        <v>41639</v>
      </c>
      <c r="U18" s="175">
        <v>719.8105</v>
      </c>
      <c r="V18" s="176">
        <f aca="true" t="shared" si="0" ref="V18:V34">U18-S18</f>
        <v>7.093299999999999</v>
      </c>
      <c r="W18" s="76">
        <v>3600</v>
      </c>
      <c r="X18" s="276">
        <f>ROUND(W18*V18,0)</f>
        <v>25536</v>
      </c>
      <c r="Y18" s="39"/>
      <c r="Z18" s="39"/>
      <c r="AA18" s="39"/>
      <c r="AB18" s="76">
        <f aca="true" t="shared" si="1" ref="AB18:AB34">X18</f>
        <v>25536</v>
      </c>
      <c r="AC18" s="39"/>
    </row>
    <row r="19" spans="1:29" ht="24" customHeight="1">
      <c r="A19" s="39"/>
      <c r="B19" s="39" t="s">
        <v>105</v>
      </c>
      <c r="C19" s="39"/>
      <c r="D19" s="46" t="s">
        <v>106</v>
      </c>
      <c r="E19" s="39"/>
      <c r="F19" s="39"/>
      <c r="G19" s="39"/>
      <c r="H19" s="50" t="s">
        <v>136</v>
      </c>
      <c r="I19" s="47" t="s">
        <v>101</v>
      </c>
      <c r="J19" s="47" t="s">
        <v>86</v>
      </c>
      <c r="K19" s="45" t="s">
        <v>102</v>
      </c>
      <c r="L19" s="309" t="s">
        <v>84</v>
      </c>
      <c r="M19" s="123">
        <v>2060331</v>
      </c>
      <c r="N19" s="39"/>
      <c r="O19" s="39"/>
      <c r="P19" s="39"/>
      <c r="Q19" s="39"/>
      <c r="R19" s="48">
        <f>R18</f>
        <v>41608</v>
      </c>
      <c r="S19" s="175">
        <v>64.5155</v>
      </c>
      <c r="T19" s="48">
        <f aca="true" t="shared" si="2" ref="T19:T34">T18</f>
        <v>41639</v>
      </c>
      <c r="U19" s="175">
        <v>64.9458</v>
      </c>
      <c r="V19" s="176">
        <f t="shared" si="0"/>
        <v>0.43030000000000257</v>
      </c>
      <c r="W19" s="76">
        <v>9600</v>
      </c>
      <c r="X19" s="276">
        <f aca="true" t="shared" si="3" ref="X19:X35">ROUND(W19*V19,0)</f>
        <v>4131</v>
      </c>
      <c r="Y19" s="39"/>
      <c r="Z19" s="39"/>
      <c r="AA19" s="39"/>
      <c r="AB19" s="76">
        <f t="shared" si="1"/>
        <v>4131</v>
      </c>
      <c r="AC19" s="39"/>
    </row>
    <row r="20" spans="1:29" ht="24" customHeight="1">
      <c r="A20" s="39"/>
      <c r="B20" s="39"/>
      <c r="C20" s="39"/>
      <c r="D20" s="46" t="s">
        <v>106</v>
      </c>
      <c r="E20" s="39"/>
      <c r="F20" s="39"/>
      <c r="G20" s="39"/>
      <c r="H20" s="50" t="s">
        <v>109</v>
      </c>
      <c r="I20" s="47" t="s">
        <v>101</v>
      </c>
      <c r="J20" s="47" t="s">
        <v>86</v>
      </c>
      <c r="K20" s="45" t="s">
        <v>102</v>
      </c>
      <c r="L20" s="309" t="s">
        <v>84</v>
      </c>
      <c r="M20" s="123">
        <v>2060547</v>
      </c>
      <c r="N20" s="39"/>
      <c r="O20" s="39"/>
      <c r="P20" s="39"/>
      <c r="Q20" s="39"/>
      <c r="R20" s="48">
        <f>R19</f>
        <v>41608</v>
      </c>
      <c r="S20" s="175">
        <v>11061.6206</v>
      </c>
      <c r="T20" s="48">
        <f t="shared" si="2"/>
        <v>41639</v>
      </c>
      <c r="U20" s="175">
        <v>11186.0999</v>
      </c>
      <c r="V20" s="176">
        <f t="shared" si="0"/>
        <v>124.47929999999906</v>
      </c>
      <c r="W20" s="76">
        <v>12000</v>
      </c>
      <c r="X20" s="276">
        <f>ROUND(W20*V20,0)</f>
        <v>1493752</v>
      </c>
      <c r="Y20" s="39"/>
      <c r="Z20" s="39"/>
      <c r="AA20" s="39"/>
      <c r="AB20" s="76">
        <f>X20</f>
        <v>1493752</v>
      </c>
      <c r="AC20" s="39"/>
    </row>
    <row r="21" spans="1:29" ht="24" customHeight="1">
      <c r="A21" s="39"/>
      <c r="B21" s="39"/>
      <c r="C21" s="39"/>
      <c r="D21" s="46" t="s">
        <v>106</v>
      </c>
      <c r="E21" s="39"/>
      <c r="F21" s="39"/>
      <c r="G21" s="39"/>
      <c r="H21" s="50" t="s">
        <v>110</v>
      </c>
      <c r="I21" s="47" t="s">
        <v>101</v>
      </c>
      <c r="J21" s="47" t="s">
        <v>86</v>
      </c>
      <c r="K21" s="45" t="s">
        <v>102</v>
      </c>
      <c r="L21" s="309" t="s">
        <v>84</v>
      </c>
      <c r="M21" s="123">
        <v>2060214</v>
      </c>
      <c r="N21" s="39"/>
      <c r="O21" s="39"/>
      <c r="P21" s="39"/>
      <c r="Q21" s="39"/>
      <c r="R21" s="48">
        <f aca="true" t="shared" si="4" ref="R21:R35">$R$20</f>
        <v>41608</v>
      </c>
      <c r="S21" s="176">
        <v>18477.9882</v>
      </c>
      <c r="T21" s="48">
        <f t="shared" si="2"/>
        <v>41639</v>
      </c>
      <c r="U21" s="176">
        <v>18757.479</v>
      </c>
      <c r="V21" s="176">
        <f t="shared" si="0"/>
        <v>279.4907999999996</v>
      </c>
      <c r="W21" s="76">
        <v>2400</v>
      </c>
      <c r="X21" s="276">
        <f t="shared" si="3"/>
        <v>670778</v>
      </c>
      <c r="Y21" s="39"/>
      <c r="Z21" s="39"/>
      <c r="AA21" s="39"/>
      <c r="AB21" s="76">
        <f t="shared" si="1"/>
        <v>670778</v>
      </c>
      <c r="AC21" s="39"/>
    </row>
    <row r="22" spans="1:29" ht="24" customHeight="1">
      <c r="A22" s="39"/>
      <c r="B22" s="39"/>
      <c r="C22" s="39"/>
      <c r="D22" s="46" t="s">
        <v>106</v>
      </c>
      <c r="E22" s="39"/>
      <c r="F22" s="39"/>
      <c r="G22" s="39"/>
      <c r="H22" s="50" t="s">
        <v>111</v>
      </c>
      <c r="I22" s="47" t="s">
        <v>101</v>
      </c>
      <c r="J22" s="47" t="s">
        <v>86</v>
      </c>
      <c r="K22" s="45" t="s">
        <v>102</v>
      </c>
      <c r="L22" s="309" t="s">
        <v>84</v>
      </c>
      <c r="M22" s="123">
        <v>1060619</v>
      </c>
      <c r="N22" s="39"/>
      <c r="O22" s="39"/>
      <c r="P22" s="39"/>
      <c r="Q22" s="39"/>
      <c r="R22" s="48">
        <f t="shared" si="4"/>
        <v>41608</v>
      </c>
      <c r="S22" s="175">
        <v>3167.7828</v>
      </c>
      <c r="T22" s="48">
        <f t="shared" si="2"/>
        <v>41639</v>
      </c>
      <c r="U22" s="175">
        <v>3185.9005</v>
      </c>
      <c r="V22" s="176">
        <f t="shared" si="0"/>
        <v>18.11770000000024</v>
      </c>
      <c r="W22" s="76">
        <v>2400</v>
      </c>
      <c r="X22" s="276">
        <f t="shared" si="3"/>
        <v>43482</v>
      </c>
      <c r="Y22" s="39"/>
      <c r="Z22" s="39"/>
      <c r="AA22" s="39"/>
      <c r="AB22" s="76">
        <f t="shared" si="1"/>
        <v>43482</v>
      </c>
      <c r="AC22" s="39"/>
    </row>
    <row r="23" spans="1:29" ht="24" customHeight="1">
      <c r="A23" s="39"/>
      <c r="B23" s="39"/>
      <c r="C23" s="39"/>
      <c r="D23" s="46" t="s">
        <v>106</v>
      </c>
      <c r="E23" s="39"/>
      <c r="F23" s="39"/>
      <c r="G23" s="39"/>
      <c r="H23" s="50" t="s">
        <v>112</v>
      </c>
      <c r="I23" s="47" t="s">
        <v>101</v>
      </c>
      <c r="J23" s="47" t="s">
        <v>86</v>
      </c>
      <c r="K23" s="45" t="s">
        <v>102</v>
      </c>
      <c r="L23" s="309" t="s">
        <v>84</v>
      </c>
      <c r="M23" s="123">
        <v>1061253</v>
      </c>
      <c r="N23" s="39"/>
      <c r="O23" s="39"/>
      <c r="P23" s="39"/>
      <c r="Q23" s="39"/>
      <c r="R23" s="48">
        <f t="shared" si="4"/>
        <v>41608</v>
      </c>
      <c r="S23" s="175">
        <v>1346.1971</v>
      </c>
      <c r="T23" s="48">
        <f t="shared" si="2"/>
        <v>41639</v>
      </c>
      <c r="U23" s="175">
        <v>1364.025</v>
      </c>
      <c r="V23" s="176">
        <f t="shared" si="0"/>
        <v>17.8279</v>
      </c>
      <c r="W23" s="76">
        <v>3600</v>
      </c>
      <c r="X23" s="276">
        <f>ROUND(W23*V23,0)+1</f>
        <v>64181</v>
      </c>
      <c r="Y23" s="39"/>
      <c r="Z23" s="39"/>
      <c r="AA23" s="39"/>
      <c r="AB23" s="76">
        <f t="shared" si="1"/>
        <v>64181</v>
      </c>
      <c r="AC23" s="39"/>
    </row>
    <row r="24" spans="1:29" ht="24" customHeight="1">
      <c r="A24" s="39"/>
      <c r="B24" s="39"/>
      <c r="C24" s="39"/>
      <c r="D24" s="46" t="s">
        <v>106</v>
      </c>
      <c r="E24" s="39"/>
      <c r="F24" s="39"/>
      <c r="G24" s="39"/>
      <c r="H24" s="50" t="s">
        <v>113</v>
      </c>
      <c r="I24" s="47" t="s">
        <v>101</v>
      </c>
      <c r="J24" s="47" t="s">
        <v>86</v>
      </c>
      <c r="K24" s="45" t="s">
        <v>102</v>
      </c>
      <c r="L24" s="309" t="s">
        <v>84</v>
      </c>
      <c r="M24" s="123">
        <v>2060375</v>
      </c>
      <c r="N24" s="39"/>
      <c r="O24" s="39"/>
      <c r="P24" s="39"/>
      <c r="Q24" s="39"/>
      <c r="R24" s="48">
        <f t="shared" si="4"/>
        <v>41608</v>
      </c>
      <c r="S24" s="175">
        <v>8790.3046</v>
      </c>
      <c r="T24" s="48">
        <f t="shared" si="2"/>
        <v>41639</v>
      </c>
      <c r="U24" s="175">
        <v>8904.7571</v>
      </c>
      <c r="V24" s="176">
        <f t="shared" si="0"/>
        <v>114.45250000000124</v>
      </c>
      <c r="W24" s="76">
        <v>12000</v>
      </c>
      <c r="X24" s="276">
        <f>ROUND(W24*V24,0)</f>
        <v>1373430</v>
      </c>
      <c r="Y24" s="39"/>
      <c r="Z24" s="39"/>
      <c r="AA24" s="39"/>
      <c r="AB24" s="76">
        <f t="shared" si="1"/>
        <v>1373430</v>
      </c>
      <c r="AC24" s="39"/>
    </row>
    <row r="25" spans="1:29" ht="24" customHeight="1">
      <c r="A25" s="39"/>
      <c r="B25" s="39"/>
      <c r="C25" s="39"/>
      <c r="D25" s="46" t="s">
        <v>106</v>
      </c>
      <c r="E25" s="39"/>
      <c r="F25" s="39"/>
      <c r="G25" s="39"/>
      <c r="H25" s="50" t="s">
        <v>114</v>
      </c>
      <c r="I25" s="47" t="s">
        <v>101</v>
      </c>
      <c r="J25" s="47" t="s">
        <v>86</v>
      </c>
      <c r="K25" s="45" t="s">
        <v>102</v>
      </c>
      <c r="L25" s="309" t="s">
        <v>84</v>
      </c>
      <c r="M25" s="123">
        <v>2060575</v>
      </c>
      <c r="N25" s="39"/>
      <c r="O25" s="39"/>
      <c r="P25" s="39"/>
      <c r="Q25" s="39"/>
      <c r="R25" s="48">
        <f t="shared" si="4"/>
        <v>41608</v>
      </c>
      <c r="S25" s="175">
        <v>10551.5799</v>
      </c>
      <c r="T25" s="48">
        <f t="shared" si="2"/>
        <v>41639</v>
      </c>
      <c r="U25" s="175">
        <v>10746.3721</v>
      </c>
      <c r="V25" s="176">
        <f t="shared" si="0"/>
        <v>194.79219999999987</v>
      </c>
      <c r="W25" s="76">
        <v>3600</v>
      </c>
      <c r="X25" s="276">
        <f>ROUND(W25*V25,0)-1</f>
        <v>701251</v>
      </c>
      <c r="Y25" s="39"/>
      <c r="Z25" s="39"/>
      <c r="AA25" s="39"/>
      <c r="AB25" s="76">
        <f t="shared" si="1"/>
        <v>701251</v>
      </c>
      <c r="AC25" s="39"/>
    </row>
    <row r="26" spans="1:29" ht="24" customHeight="1">
      <c r="A26" s="39"/>
      <c r="B26" s="39"/>
      <c r="C26" s="39"/>
      <c r="D26" s="46" t="s">
        <v>106</v>
      </c>
      <c r="E26" s="39"/>
      <c r="F26" s="39"/>
      <c r="G26" s="39"/>
      <c r="H26" s="50" t="s">
        <v>115</v>
      </c>
      <c r="I26" s="47" t="s">
        <v>101</v>
      </c>
      <c r="J26" s="47" t="s">
        <v>86</v>
      </c>
      <c r="K26" s="45" t="s">
        <v>102</v>
      </c>
      <c r="L26" s="309" t="s">
        <v>84</v>
      </c>
      <c r="M26" s="123">
        <v>1060947</v>
      </c>
      <c r="N26" s="39"/>
      <c r="O26" s="39"/>
      <c r="P26" s="39"/>
      <c r="Q26" s="39"/>
      <c r="R26" s="48">
        <f t="shared" si="4"/>
        <v>41608</v>
      </c>
      <c r="S26" s="175">
        <v>1111.6581</v>
      </c>
      <c r="T26" s="48">
        <f t="shared" si="2"/>
        <v>41639</v>
      </c>
      <c r="U26" s="175">
        <v>1121.1377</v>
      </c>
      <c r="V26" s="176">
        <f t="shared" si="0"/>
        <v>9.479599999999891</v>
      </c>
      <c r="W26" s="76">
        <v>3600</v>
      </c>
      <c r="X26" s="276">
        <f t="shared" si="3"/>
        <v>34127</v>
      </c>
      <c r="Y26" s="39"/>
      <c r="Z26" s="39"/>
      <c r="AA26" s="39"/>
      <c r="AB26" s="76">
        <f t="shared" si="1"/>
        <v>34127</v>
      </c>
      <c r="AC26" s="39"/>
    </row>
    <row r="27" spans="1:29" ht="24" customHeight="1">
      <c r="A27" s="39"/>
      <c r="B27" s="39"/>
      <c r="C27" s="39"/>
      <c r="D27" s="46" t="s">
        <v>106</v>
      </c>
      <c r="E27" s="39"/>
      <c r="F27" s="39"/>
      <c r="G27" s="39"/>
      <c r="H27" s="50" t="s">
        <v>137</v>
      </c>
      <c r="I27" s="47" t="s">
        <v>101</v>
      </c>
      <c r="J27" s="47" t="s">
        <v>86</v>
      </c>
      <c r="K27" s="45" t="s">
        <v>102</v>
      </c>
      <c r="L27" s="309" t="s">
        <v>84</v>
      </c>
      <c r="M27" s="123">
        <v>2060183</v>
      </c>
      <c r="N27" s="39"/>
      <c r="O27" s="39"/>
      <c r="P27" s="39"/>
      <c r="Q27" s="39"/>
      <c r="R27" s="48">
        <f t="shared" si="4"/>
        <v>41608</v>
      </c>
      <c r="S27" s="175">
        <v>14.4825</v>
      </c>
      <c r="T27" s="48">
        <f t="shared" si="2"/>
        <v>41639</v>
      </c>
      <c r="U27" s="175">
        <v>14.4864</v>
      </c>
      <c r="V27" s="176">
        <f t="shared" si="0"/>
        <v>0.0038999999999997925</v>
      </c>
      <c r="W27" s="76">
        <v>9600</v>
      </c>
      <c r="X27" s="276">
        <f>ROUND(W27*V27,0)+1</f>
        <v>38</v>
      </c>
      <c r="Y27" s="39"/>
      <c r="Z27" s="39"/>
      <c r="AA27" s="39"/>
      <c r="AB27" s="76">
        <f t="shared" si="1"/>
        <v>38</v>
      </c>
      <c r="AC27" s="39"/>
    </row>
    <row r="28" spans="1:29" ht="24" customHeight="1">
      <c r="A28" s="39"/>
      <c r="B28" s="39"/>
      <c r="C28" s="39"/>
      <c r="D28" s="46" t="s">
        <v>106</v>
      </c>
      <c r="E28" s="39"/>
      <c r="F28" s="39"/>
      <c r="G28" s="39"/>
      <c r="H28" s="50" t="s">
        <v>116</v>
      </c>
      <c r="I28" s="47" t="s">
        <v>101</v>
      </c>
      <c r="J28" s="47" t="s">
        <v>86</v>
      </c>
      <c r="K28" s="45" t="s">
        <v>102</v>
      </c>
      <c r="L28" s="309" t="s">
        <v>84</v>
      </c>
      <c r="M28" s="123">
        <v>2060310</v>
      </c>
      <c r="N28" s="39"/>
      <c r="O28" s="39"/>
      <c r="P28" s="39"/>
      <c r="Q28" s="39"/>
      <c r="R28" s="48">
        <f t="shared" si="4"/>
        <v>41608</v>
      </c>
      <c r="S28" s="175">
        <v>2531.8865</v>
      </c>
      <c r="T28" s="48">
        <f t="shared" si="2"/>
        <v>41639</v>
      </c>
      <c r="U28" s="175">
        <v>2558.3247</v>
      </c>
      <c r="V28" s="176">
        <f t="shared" si="0"/>
        <v>26.43820000000005</v>
      </c>
      <c r="W28" s="76">
        <v>2400</v>
      </c>
      <c r="X28" s="276">
        <f>ROUND(W28*V28,0)-1</f>
        <v>63451</v>
      </c>
      <c r="Y28" s="39"/>
      <c r="Z28" s="39"/>
      <c r="AA28" s="39"/>
      <c r="AB28" s="76">
        <f t="shared" si="1"/>
        <v>63451</v>
      </c>
      <c r="AC28" s="39"/>
    </row>
    <row r="29" spans="1:29" ht="24" customHeight="1">
      <c r="A29" s="39">
        <v>2</v>
      </c>
      <c r="B29" s="39"/>
      <c r="C29" s="39"/>
      <c r="D29" s="49" t="s">
        <v>107</v>
      </c>
      <c r="E29" s="39"/>
      <c r="F29" s="39"/>
      <c r="G29" s="39"/>
      <c r="H29" s="50" t="s">
        <v>117</v>
      </c>
      <c r="I29" s="47" t="s">
        <v>101</v>
      </c>
      <c r="J29" s="47" t="s">
        <v>86</v>
      </c>
      <c r="K29" s="45" t="s">
        <v>102</v>
      </c>
      <c r="L29" s="309" t="s">
        <v>84</v>
      </c>
      <c r="M29" s="123">
        <v>2060569</v>
      </c>
      <c r="N29" s="39"/>
      <c r="O29" s="39"/>
      <c r="P29" s="39"/>
      <c r="Q29" s="39"/>
      <c r="R29" s="48">
        <f t="shared" si="4"/>
        <v>41608</v>
      </c>
      <c r="S29" s="175">
        <v>3466.229</v>
      </c>
      <c r="T29" s="48">
        <f t="shared" si="2"/>
        <v>41639</v>
      </c>
      <c r="U29" s="175">
        <v>3506.0101</v>
      </c>
      <c r="V29" s="176">
        <f t="shared" si="0"/>
        <v>39.78110000000015</v>
      </c>
      <c r="W29" s="76">
        <v>3600</v>
      </c>
      <c r="X29" s="276">
        <f t="shared" si="3"/>
        <v>143212</v>
      </c>
      <c r="Y29" s="39"/>
      <c r="Z29" s="39"/>
      <c r="AA29" s="39"/>
      <c r="AB29" s="76">
        <f t="shared" si="1"/>
        <v>143212</v>
      </c>
      <c r="AC29" s="39"/>
    </row>
    <row r="30" spans="1:29" ht="24" customHeight="1">
      <c r="A30" s="39"/>
      <c r="B30" s="39"/>
      <c r="C30" s="39"/>
      <c r="D30" s="49" t="s">
        <v>107</v>
      </c>
      <c r="E30" s="39"/>
      <c r="F30" s="39"/>
      <c r="G30" s="39"/>
      <c r="H30" s="50" t="s">
        <v>118</v>
      </c>
      <c r="I30" s="47" t="s">
        <v>101</v>
      </c>
      <c r="J30" s="47" t="s">
        <v>86</v>
      </c>
      <c r="K30" s="45" t="s">
        <v>102</v>
      </c>
      <c r="L30" s="309" t="s">
        <v>84</v>
      </c>
      <c r="M30" s="123">
        <v>2060568</v>
      </c>
      <c r="N30" s="39"/>
      <c r="O30" s="39"/>
      <c r="P30" s="39"/>
      <c r="Q30" s="39"/>
      <c r="R30" s="48">
        <f t="shared" si="4"/>
        <v>41608</v>
      </c>
      <c r="S30" s="175">
        <v>2857.0526</v>
      </c>
      <c r="T30" s="48">
        <f t="shared" si="2"/>
        <v>41639</v>
      </c>
      <c r="U30" s="175">
        <v>2886.9357</v>
      </c>
      <c r="V30" s="176">
        <f t="shared" si="0"/>
        <v>29.883100000000013</v>
      </c>
      <c r="W30" s="76">
        <v>9600</v>
      </c>
      <c r="X30" s="276">
        <f t="shared" si="3"/>
        <v>286878</v>
      </c>
      <c r="Y30" s="39"/>
      <c r="Z30" s="39"/>
      <c r="AA30" s="39"/>
      <c r="AB30" s="76">
        <f t="shared" si="1"/>
        <v>286878</v>
      </c>
      <c r="AC30" s="39"/>
    </row>
    <row r="31" spans="1:29" ht="24" customHeight="1">
      <c r="A31" s="39"/>
      <c r="B31" s="39"/>
      <c r="C31" s="39"/>
      <c r="D31" s="49" t="s">
        <v>107</v>
      </c>
      <c r="E31" s="39"/>
      <c r="F31" s="39"/>
      <c r="G31" s="39"/>
      <c r="H31" s="50" t="s">
        <v>119</v>
      </c>
      <c r="I31" s="47" t="s">
        <v>101</v>
      </c>
      <c r="J31" s="47" t="s">
        <v>86</v>
      </c>
      <c r="K31" s="45" t="s">
        <v>102</v>
      </c>
      <c r="L31" s="309" t="s">
        <v>84</v>
      </c>
      <c r="M31" s="123">
        <v>2060243</v>
      </c>
      <c r="N31" s="39"/>
      <c r="O31" s="39"/>
      <c r="P31" s="39"/>
      <c r="Q31" s="39"/>
      <c r="R31" s="48">
        <f t="shared" si="4"/>
        <v>41608</v>
      </c>
      <c r="S31" s="175">
        <v>410.391</v>
      </c>
      <c r="T31" s="48">
        <f t="shared" si="2"/>
        <v>41639</v>
      </c>
      <c r="U31" s="175">
        <v>419.4105</v>
      </c>
      <c r="V31" s="176">
        <f t="shared" si="0"/>
        <v>9.019499999999994</v>
      </c>
      <c r="W31" s="76">
        <v>7200</v>
      </c>
      <c r="X31" s="276">
        <f>ROUND(W31*V31,0)</f>
        <v>64940</v>
      </c>
      <c r="Y31" s="39"/>
      <c r="Z31" s="39"/>
      <c r="AA31" s="39"/>
      <c r="AB31" s="76">
        <f t="shared" si="1"/>
        <v>64940</v>
      </c>
      <c r="AC31" s="39"/>
    </row>
    <row r="32" spans="1:29" ht="24" customHeight="1">
      <c r="A32" s="39"/>
      <c r="B32" s="39"/>
      <c r="C32" s="39"/>
      <c r="D32" s="49" t="s">
        <v>107</v>
      </c>
      <c r="E32" s="39"/>
      <c r="F32" s="39"/>
      <c r="G32" s="39"/>
      <c r="H32" s="50" t="s">
        <v>120</v>
      </c>
      <c r="I32" s="47" t="s">
        <v>101</v>
      </c>
      <c r="J32" s="47" t="s">
        <v>86</v>
      </c>
      <c r="K32" s="45" t="s">
        <v>102</v>
      </c>
      <c r="L32" s="309" t="s">
        <v>84</v>
      </c>
      <c r="M32" s="123">
        <v>1060703</v>
      </c>
      <c r="N32" s="39"/>
      <c r="O32" s="39"/>
      <c r="P32" s="39"/>
      <c r="Q32" s="39"/>
      <c r="R32" s="48">
        <f t="shared" si="4"/>
        <v>41608</v>
      </c>
      <c r="S32" s="175">
        <v>5990.2574</v>
      </c>
      <c r="T32" s="48">
        <f t="shared" si="2"/>
        <v>41639</v>
      </c>
      <c r="U32" s="175">
        <v>6085.3752</v>
      </c>
      <c r="V32" s="176">
        <f t="shared" si="0"/>
        <v>95.11779999999999</v>
      </c>
      <c r="W32" s="76">
        <v>3600</v>
      </c>
      <c r="X32" s="276">
        <f t="shared" si="3"/>
        <v>342424</v>
      </c>
      <c r="Y32" s="39"/>
      <c r="Z32" s="39"/>
      <c r="AA32" s="39"/>
      <c r="AB32" s="76">
        <f t="shared" si="1"/>
        <v>342424</v>
      </c>
      <c r="AC32" s="39"/>
    </row>
    <row r="33" spans="1:29" ht="24" customHeight="1">
      <c r="A33" s="39"/>
      <c r="B33" s="39"/>
      <c r="C33" s="39"/>
      <c r="D33" s="49" t="s">
        <v>107</v>
      </c>
      <c r="E33" s="39"/>
      <c r="F33" s="39"/>
      <c r="G33" s="39"/>
      <c r="H33" s="50" t="s">
        <v>121</v>
      </c>
      <c r="I33" s="47" t="s">
        <v>101</v>
      </c>
      <c r="J33" s="47" t="s">
        <v>86</v>
      </c>
      <c r="K33" s="45" t="s">
        <v>102</v>
      </c>
      <c r="L33" s="309" t="s">
        <v>84</v>
      </c>
      <c r="M33" s="123">
        <v>2060555</v>
      </c>
      <c r="N33" s="39"/>
      <c r="O33" s="39"/>
      <c r="P33" s="39"/>
      <c r="Q33" s="39"/>
      <c r="R33" s="48">
        <f t="shared" si="4"/>
        <v>41608</v>
      </c>
      <c r="S33" s="175">
        <v>2570.9156</v>
      </c>
      <c r="T33" s="48">
        <f t="shared" si="2"/>
        <v>41639</v>
      </c>
      <c r="U33" s="175">
        <v>2595.4865</v>
      </c>
      <c r="V33" s="176">
        <f t="shared" si="0"/>
        <v>24.570900000000165</v>
      </c>
      <c r="W33" s="76">
        <v>9600</v>
      </c>
      <c r="X33" s="276">
        <f t="shared" si="3"/>
        <v>235881</v>
      </c>
      <c r="Y33" s="39"/>
      <c r="Z33" s="39"/>
      <c r="AA33" s="39"/>
      <c r="AB33" s="76">
        <f t="shared" si="1"/>
        <v>235881</v>
      </c>
      <c r="AC33" s="39"/>
    </row>
    <row r="34" spans="1:29" ht="24" customHeight="1">
      <c r="A34" s="39"/>
      <c r="B34" s="39"/>
      <c r="C34" s="39"/>
      <c r="D34" s="49" t="s">
        <v>107</v>
      </c>
      <c r="E34" s="39"/>
      <c r="F34" s="39"/>
      <c r="G34" s="39"/>
      <c r="H34" s="50" t="s">
        <v>122</v>
      </c>
      <c r="I34" s="47" t="s">
        <v>101</v>
      </c>
      <c r="J34" s="47" t="s">
        <v>86</v>
      </c>
      <c r="K34" s="45" t="s">
        <v>102</v>
      </c>
      <c r="L34" s="309" t="s">
        <v>84</v>
      </c>
      <c r="M34" s="123">
        <v>2060063</v>
      </c>
      <c r="N34" s="39"/>
      <c r="O34" s="39"/>
      <c r="P34" s="39"/>
      <c r="Q34" s="39"/>
      <c r="R34" s="48">
        <f t="shared" si="4"/>
        <v>41608</v>
      </c>
      <c r="S34" s="175">
        <v>5952.0078</v>
      </c>
      <c r="T34" s="48">
        <f t="shared" si="2"/>
        <v>41639</v>
      </c>
      <c r="U34" s="175">
        <v>6036.4112</v>
      </c>
      <c r="V34" s="176">
        <f t="shared" si="0"/>
        <v>84.40339999999924</v>
      </c>
      <c r="W34" s="76">
        <v>9600</v>
      </c>
      <c r="X34" s="276">
        <f t="shared" si="3"/>
        <v>810273</v>
      </c>
      <c r="Y34" s="39"/>
      <c r="Z34" s="39"/>
      <c r="AA34" s="39"/>
      <c r="AB34" s="76">
        <f t="shared" si="1"/>
        <v>810273</v>
      </c>
      <c r="AC34" s="39"/>
    </row>
    <row r="35" spans="1:29" ht="24" customHeight="1">
      <c r="A35" s="39"/>
      <c r="B35" s="39"/>
      <c r="C35" s="39"/>
      <c r="D35" s="49" t="s">
        <v>107</v>
      </c>
      <c r="E35" s="39"/>
      <c r="F35" s="39"/>
      <c r="G35" s="39"/>
      <c r="H35" s="50" t="s">
        <v>123</v>
      </c>
      <c r="I35" s="47" t="s">
        <v>101</v>
      </c>
      <c r="J35" s="47" t="s">
        <v>86</v>
      </c>
      <c r="K35" s="45" t="s">
        <v>102</v>
      </c>
      <c r="L35" s="309" t="s">
        <v>84</v>
      </c>
      <c r="M35" s="123">
        <v>1061222</v>
      </c>
      <c r="N35" s="39"/>
      <c r="O35" s="39"/>
      <c r="P35" s="39"/>
      <c r="Q35" s="39"/>
      <c r="R35" s="48">
        <f t="shared" si="4"/>
        <v>41608</v>
      </c>
      <c r="S35" s="176">
        <v>2371.9066</v>
      </c>
      <c r="T35" s="48">
        <f>T33</f>
        <v>41639</v>
      </c>
      <c r="U35" s="176">
        <v>2402.6263</v>
      </c>
      <c r="V35" s="176">
        <f>U35-S35</f>
        <v>30.719700000000103</v>
      </c>
      <c r="W35" s="76">
        <v>9600</v>
      </c>
      <c r="X35" s="276">
        <f t="shared" si="3"/>
        <v>294909</v>
      </c>
      <c r="Y35" s="39"/>
      <c r="Z35" s="39"/>
      <c r="AA35" s="39"/>
      <c r="AB35" s="76">
        <f>X35</f>
        <v>294909</v>
      </c>
      <c r="AC35" s="39"/>
    </row>
    <row r="36" spans="1:30" ht="14.25">
      <c r="A36" s="331"/>
      <c r="B36" s="332"/>
      <c r="C36" s="332"/>
      <c r="D36" s="333"/>
      <c r="E36" s="334" t="s">
        <v>15</v>
      </c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51"/>
      <c r="Y36" s="39"/>
      <c r="Z36" s="39"/>
      <c r="AA36" s="39"/>
      <c r="AB36" s="277">
        <f>SUM(AB18:AB35)</f>
        <v>6652674</v>
      </c>
      <c r="AC36" s="39"/>
      <c r="AD36" s="84"/>
    </row>
    <row r="45" s="68" customFormat="1" ht="20.25"/>
    <row r="46" spans="2:29" s="69" customFormat="1" ht="27">
      <c r="B46" s="337" t="s">
        <v>166</v>
      </c>
      <c r="C46" s="337"/>
      <c r="D46" s="337"/>
      <c r="E46" s="337"/>
      <c r="F46" s="337"/>
      <c r="G46" s="337"/>
      <c r="H46" s="337"/>
      <c r="I46" s="151"/>
      <c r="V46" s="327" t="s">
        <v>168</v>
      </c>
      <c r="W46" s="327"/>
      <c r="X46" s="327"/>
      <c r="Y46" s="327"/>
      <c r="Z46" s="327"/>
      <c r="AA46" s="327"/>
      <c r="AB46" s="327"/>
      <c r="AC46" s="327"/>
    </row>
    <row r="47" spans="2:29" s="69" customFormat="1" ht="27">
      <c r="B47" s="255" t="s">
        <v>240</v>
      </c>
      <c r="C47" s="256"/>
      <c r="D47" s="256"/>
      <c r="E47" s="256"/>
      <c r="F47" s="256"/>
      <c r="G47" s="256"/>
      <c r="H47" s="256"/>
      <c r="I47" s="151"/>
      <c r="V47" s="327" t="s">
        <v>153</v>
      </c>
      <c r="W47" s="327"/>
      <c r="X47" s="327"/>
      <c r="Y47" s="327"/>
      <c r="Z47" s="327"/>
      <c r="AA47" s="327"/>
      <c r="AB47" s="327"/>
      <c r="AC47" s="327"/>
    </row>
    <row r="48" spans="2:29" s="69" customFormat="1" ht="27">
      <c r="B48" s="327" t="s">
        <v>170</v>
      </c>
      <c r="C48" s="327"/>
      <c r="D48" s="327"/>
      <c r="E48" s="327"/>
      <c r="F48" s="327"/>
      <c r="G48" s="327"/>
      <c r="H48" s="327"/>
      <c r="I48" s="327"/>
      <c r="J48" s="330"/>
      <c r="K48" s="330"/>
      <c r="V48" s="327" t="s">
        <v>72</v>
      </c>
      <c r="W48" s="327"/>
      <c r="X48" s="327"/>
      <c r="Y48" s="327"/>
      <c r="Z48" s="327"/>
      <c r="AA48" s="327"/>
      <c r="AB48" s="327"/>
      <c r="AC48" s="327"/>
    </row>
    <row r="49" spans="2:29" s="69" customFormat="1" ht="53.25" customHeight="1">
      <c r="B49" s="150" t="s">
        <v>264</v>
      </c>
      <c r="C49" s="150"/>
      <c r="D49" s="150"/>
      <c r="E49" s="150"/>
      <c r="F49" s="150"/>
      <c r="G49" s="150"/>
      <c r="H49" s="150"/>
      <c r="I49" s="150"/>
      <c r="V49" s="327" t="s">
        <v>179</v>
      </c>
      <c r="W49" s="327"/>
      <c r="X49" s="327"/>
      <c r="Y49" s="327"/>
      <c r="Z49" s="327"/>
      <c r="AA49" s="327"/>
      <c r="AB49" s="327"/>
      <c r="AC49" s="327"/>
    </row>
    <row r="50" spans="22:29" s="69" customFormat="1" ht="47.25" customHeight="1">
      <c r="V50" s="327" t="s">
        <v>263</v>
      </c>
      <c r="W50" s="327"/>
      <c r="X50" s="327"/>
      <c r="Y50" s="327"/>
      <c r="Z50" s="327"/>
      <c r="AA50" s="327"/>
      <c r="AB50" s="327"/>
      <c r="AC50" s="327"/>
    </row>
    <row r="51" s="68" customFormat="1" ht="20.25"/>
    <row r="52" s="68" customFormat="1" ht="20.25"/>
    <row r="53" s="68" customFormat="1" ht="20.25"/>
    <row r="54" s="68" customFormat="1" ht="20.25"/>
  </sheetData>
  <sheetProtection/>
  <mergeCells count="40">
    <mergeCell ref="E6:X6"/>
    <mergeCell ref="K9:Q9"/>
    <mergeCell ref="X1:AC1"/>
    <mergeCell ref="X2:AC2"/>
    <mergeCell ref="X3:AC3"/>
    <mergeCell ref="X4:AC4"/>
    <mergeCell ref="Z11:AC11"/>
    <mergeCell ref="D12:E12"/>
    <mergeCell ref="F12:G12"/>
    <mergeCell ref="J14:J16"/>
    <mergeCell ref="H14:H16"/>
    <mergeCell ref="I14:I16"/>
    <mergeCell ref="L14:L16"/>
    <mergeCell ref="B46:H46"/>
    <mergeCell ref="V46:AC46"/>
    <mergeCell ref="Q14:Q16"/>
    <mergeCell ref="R14:R16"/>
    <mergeCell ref="S14:S16"/>
    <mergeCell ref="T14:T16"/>
    <mergeCell ref="B14:B16"/>
    <mergeCell ref="C14:C16"/>
    <mergeCell ref="D14:G15"/>
    <mergeCell ref="K14:K16"/>
    <mergeCell ref="A36:D36"/>
    <mergeCell ref="E36:W36"/>
    <mergeCell ref="M14:M16"/>
    <mergeCell ref="N14:N16"/>
    <mergeCell ref="O14:O16"/>
    <mergeCell ref="P14:P16"/>
    <mergeCell ref="A14:A16"/>
    <mergeCell ref="V50:AC50"/>
    <mergeCell ref="W14:W16"/>
    <mergeCell ref="X14:AB15"/>
    <mergeCell ref="AC14:AC16"/>
    <mergeCell ref="V47:AC47"/>
    <mergeCell ref="B48:K48"/>
    <mergeCell ref="V48:AC48"/>
    <mergeCell ref="V49:AC49"/>
    <mergeCell ref="U14:U16"/>
    <mergeCell ref="V14:V16"/>
  </mergeCells>
  <printOptions horizontalCentered="1" verticalCentered="1"/>
  <pageMargins left="0.1968503937007874" right="0.1968503937007874" top="0.5905511811023623" bottom="0.5905511811023623" header="0.2362204724409449" footer="0.2755905511811024"/>
  <pageSetup horizontalDpi="600" verticalDpi="600" orientation="landscape" paperSize="9" scale="50" r:id="rId1"/>
  <colBreaks count="1" manualBreakCount="1">
    <brk id="2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55"/>
  <sheetViews>
    <sheetView tabSelected="1" view="pageBreakPreview" zoomScale="75" zoomScaleNormal="75" zoomScaleSheetLayoutView="75" zoomScalePageLayoutView="0" workbookViewId="0" topLeftCell="A1">
      <selection activeCell="E34" sqref="E34:I34"/>
    </sheetView>
  </sheetViews>
  <sheetFormatPr defaultColWidth="9.00390625" defaultRowHeight="12.75"/>
  <cols>
    <col min="1" max="1" width="4.875" style="32" customWidth="1"/>
    <col min="2" max="2" width="28.375" style="32" customWidth="1"/>
    <col min="3" max="3" width="5.00390625" style="32" customWidth="1"/>
    <col min="4" max="4" width="10.625" style="32" customWidth="1"/>
    <col min="5" max="5" width="9.75390625" style="32" customWidth="1"/>
    <col min="6" max="6" width="12.625" style="32" customWidth="1"/>
    <col min="7" max="7" width="17.75390625" style="32" customWidth="1"/>
    <col min="8" max="8" width="10.875" style="32" customWidth="1"/>
    <col min="9" max="9" width="11.00390625" style="32" customWidth="1"/>
    <col min="10" max="10" width="5.75390625" style="32" customWidth="1"/>
    <col min="11" max="11" width="11.00390625" style="32" customWidth="1"/>
    <col min="12" max="12" width="12.625" style="32" customWidth="1"/>
    <col min="13" max="14" width="13.75390625" style="32" customWidth="1"/>
    <col min="15" max="15" width="14.125" style="32" customWidth="1"/>
    <col min="16" max="17" width="13.75390625" style="32" customWidth="1"/>
    <col min="18" max="18" width="11.625" style="32" customWidth="1"/>
    <col min="19" max="19" width="6.25390625" style="32" customWidth="1"/>
    <col min="20" max="20" width="5.875" style="32" customWidth="1"/>
    <col min="21" max="22" width="13.75390625" style="32" customWidth="1"/>
    <col min="23" max="23" width="14.125" style="32" customWidth="1"/>
    <col min="24" max="24" width="15.375" style="32" customWidth="1"/>
    <col min="25" max="25" width="13.875" style="32" bestFit="1" customWidth="1"/>
    <col min="26" max="16384" width="9.125" style="32" customWidth="1"/>
  </cols>
  <sheetData>
    <row r="1" spans="19:25" ht="9.75" customHeight="1">
      <c r="S1" s="342" t="s">
        <v>69</v>
      </c>
      <c r="T1" s="342"/>
      <c r="U1" s="342"/>
      <c r="V1" s="342"/>
      <c r="W1" s="342"/>
      <c r="X1" s="342"/>
      <c r="Y1" s="36"/>
    </row>
    <row r="2" spans="19:25" ht="9.75" customHeight="1">
      <c r="S2" s="342" t="s">
        <v>70</v>
      </c>
      <c r="T2" s="342"/>
      <c r="U2" s="342"/>
      <c r="V2" s="342"/>
      <c r="W2" s="342"/>
      <c r="X2" s="342"/>
      <c r="Y2" s="36"/>
    </row>
    <row r="3" spans="19:25" ht="9.75" customHeight="1">
      <c r="S3" s="342" t="s">
        <v>71</v>
      </c>
      <c r="T3" s="342"/>
      <c r="U3" s="342"/>
      <c r="V3" s="342"/>
      <c r="W3" s="342"/>
      <c r="X3" s="342"/>
      <c r="Y3" s="36"/>
    </row>
    <row r="4" spans="19:25" ht="9.75" customHeight="1">
      <c r="S4" s="342" t="s">
        <v>127</v>
      </c>
      <c r="T4" s="342"/>
      <c r="U4" s="342"/>
      <c r="V4" s="342"/>
      <c r="W4" s="342"/>
      <c r="X4" s="342"/>
      <c r="Y4" s="36"/>
    </row>
    <row r="5" spans="6:17" ht="12.75" customHeight="1">
      <c r="F5" s="357" t="s">
        <v>87</v>
      </c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</row>
    <row r="6" ht="14.25" customHeight="1"/>
    <row r="7" spans="9:13" ht="12.75" customHeight="1">
      <c r="I7" s="358" t="s">
        <v>88</v>
      </c>
      <c r="J7" s="358"/>
      <c r="K7" s="358"/>
      <c r="L7" s="358"/>
      <c r="M7" s="358"/>
    </row>
    <row r="8" ht="12.75">
      <c r="V8" s="32" t="s">
        <v>52</v>
      </c>
    </row>
    <row r="9" spans="2:4" ht="15.75" customHeight="1">
      <c r="B9" s="71" t="str">
        <f>'рх '!D12</f>
        <v>декабрь</v>
      </c>
      <c r="C9" s="70"/>
      <c r="D9" s="177" t="s">
        <v>254</v>
      </c>
    </row>
    <row r="11" spans="1:24" ht="76.5" customHeight="1">
      <c r="A11" s="345" t="s">
        <v>89</v>
      </c>
      <c r="B11" s="345" t="s">
        <v>90</v>
      </c>
      <c r="C11" s="178"/>
      <c r="D11" s="348" t="s">
        <v>159</v>
      </c>
      <c r="E11" s="348" t="s">
        <v>20</v>
      </c>
      <c r="F11" s="345" t="s">
        <v>128</v>
      </c>
      <c r="G11" s="345" t="s">
        <v>42</v>
      </c>
      <c r="H11" s="353" t="s">
        <v>43</v>
      </c>
      <c r="I11" s="353" t="s">
        <v>91</v>
      </c>
      <c r="J11" s="353" t="s">
        <v>22</v>
      </c>
      <c r="K11" s="353" t="s">
        <v>44</v>
      </c>
      <c r="L11" s="353" t="s">
        <v>45</v>
      </c>
      <c r="M11" s="353" t="s">
        <v>7</v>
      </c>
      <c r="N11" s="353" t="s">
        <v>8</v>
      </c>
      <c r="O11" s="353" t="s">
        <v>9</v>
      </c>
      <c r="P11" s="353" t="s">
        <v>10</v>
      </c>
      <c r="Q11" s="353" t="s">
        <v>11</v>
      </c>
      <c r="R11" s="353" t="s">
        <v>94</v>
      </c>
      <c r="S11" s="362" t="s">
        <v>24</v>
      </c>
      <c r="T11" s="363"/>
      <c r="U11" s="363"/>
      <c r="V11" s="363"/>
      <c r="W11" s="364"/>
      <c r="X11" s="353" t="s">
        <v>5</v>
      </c>
    </row>
    <row r="12" spans="1:24" ht="21.75" customHeight="1">
      <c r="A12" s="346"/>
      <c r="B12" s="346"/>
      <c r="C12" s="179"/>
      <c r="D12" s="349"/>
      <c r="E12" s="349"/>
      <c r="F12" s="346"/>
      <c r="G12" s="346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65"/>
      <c r="T12" s="366"/>
      <c r="U12" s="366"/>
      <c r="V12" s="366"/>
      <c r="W12" s="367"/>
      <c r="X12" s="354"/>
    </row>
    <row r="13" spans="1:24" ht="39" customHeight="1">
      <c r="A13" s="347"/>
      <c r="B13" s="347"/>
      <c r="C13" s="180"/>
      <c r="D13" s="350"/>
      <c r="E13" s="350"/>
      <c r="F13" s="347"/>
      <c r="G13" s="347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9" t="s">
        <v>2</v>
      </c>
      <c r="T13" s="39" t="s">
        <v>17</v>
      </c>
      <c r="U13" s="39" t="s">
        <v>18</v>
      </c>
      <c r="V13" s="39" t="s">
        <v>3</v>
      </c>
      <c r="W13" s="39" t="s">
        <v>1</v>
      </c>
      <c r="X13" s="355"/>
    </row>
    <row r="14" spans="1:24" ht="12.75">
      <c r="A14" s="44">
        <v>1</v>
      </c>
      <c r="B14" s="44">
        <v>2</v>
      </c>
      <c r="C14" s="44"/>
      <c r="D14" s="44"/>
      <c r="E14" s="44"/>
      <c r="F14" s="44">
        <v>7</v>
      </c>
      <c r="G14" s="44">
        <v>8</v>
      </c>
      <c r="H14" s="44">
        <v>9</v>
      </c>
      <c r="I14" s="44">
        <v>10</v>
      </c>
      <c r="J14" s="44">
        <v>11</v>
      </c>
      <c r="K14" s="44">
        <v>12</v>
      </c>
      <c r="L14" s="44">
        <v>13</v>
      </c>
      <c r="M14" s="44">
        <v>18</v>
      </c>
      <c r="N14" s="44">
        <v>19</v>
      </c>
      <c r="O14" s="44">
        <v>20</v>
      </c>
      <c r="P14" s="44">
        <v>21</v>
      </c>
      <c r="Q14" s="44">
        <v>22</v>
      </c>
      <c r="R14" s="44">
        <v>23</v>
      </c>
      <c r="S14" s="44">
        <v>24</v>
      </c>
      <c r="T14" s="44">
        <v>25</v>
      </c>
      <c r="U14" s="44">
        <v>26</v>
      </c>
      <c r="V14" s="44">
        <v>27</v>
      </c>
      <c r="W14" s="44">
        <v>28</v>
      </c>
      <c r="X14" s="44">
        <v>29</v>
      </c>
    </row>
    <row r="15" spans="1:25" ht="38.25" customHeight="1">
      <c r="A15" s="39">
        <v>1</v>
      </c>
      <c r="B15" s="42" t="s">
        <v>151</v>
      </c>
      <c r="C15" s="42"/>
      <c r="D15" s="122">
        <v>815544910</v>
      </c>
      <c r="E15" s="122">
        <v>55449</v>
      </c>
      <c r="F15" s="39" t="s">
        <v>100</v>
      </c>
      <c r="G15" s="39" t="s">
        <v>78</v>
      </c>
      <c r="H15" s="59" t="s">
        <v>101</v>
      </c>
      <c r="I15" s="59" t="s">
        <v>86</v>
      </c>
      <c r="J15" s="60" t="s">
        <v>129</v>
      </c>
      <c r="K15" s="59" t="str">
        <f>K16</f>
        <v>СЭТ-4ТМ.02.2</v>
      </c>
      <c r="L15" s="59">
        <v>812114754</v>
      </c>
      <c r="M15" s="81">
        <f>'рх '!R18</f>
        <v>41608</v>
      </c>
      <c r="N15" s="137">
        <v>192.7</v>
      </c>
      <c r="O15" s="81">
        <f>'рх '!T18</f>
        <v>41639</v>
      </c>
      <c r="P15" s="137">
        <v>211.64</v>
      </c>
      <c r="Q15" s="137">
        <f aca="true" t="shared" si="0" ref="Q15:Q24">P15-N15</f>
        <v>18.939999999999998</v>
      </c>
      <c r="R15" s="138">
        <v>60</v>
      </c>
      <c r="S15" s="39"/>
      <c r="T15" s="39"/>
      <c r="U15" s="316">
        <f>ROUND(Q15*R15,0)</f>
        <v>1136</v>
      </c>
      <c r="V15" s="127"/>
      <c r="W15" s="316">
        <f>U15</f>
        <v>1136</v>
      </c>
      <c r="X15" s="39" t="s">
        <v>163</v>
      </c>
      <c r="Y15" s="72"/>
    </row>
    <row r="16" spans="1:25" ht="37.5" customHeight="1">
      <c r="A16" s="39">
        <v>2</v>
      </c>
      <c r="B16" s="42" t="s">
        <v>256</v>
      </c>
      <c r="C16" s="42"/>
      <c r="D16" s="122">
        <v>815540120</v>
      </c>
      <c r="E16" s="170">
        <v>60645</v>
      </c>
      <c r="F16" s="39" t="s">
        <v>77</v>
      </c>
      <c r="G16" s="39" t="s">
        <v>79</v>
      </c>
      <c r="H16" s="59" t="s">
        <v>101</v>
      </c>
      <c r="I16" s="59" t="s">
        <v>86</v>
      </c>
      <c r="J16" s="60" t="s">
        <v>129</v>
      </c>
      <c r="K16" s="59" t="s">
        <v>84</v>
      </c>
      <c r="L16" s="314">
        <v>12054123</v>
      </c>
      <c r="M16" s="81">
        <f aca="true" t="shared" si="1" ref="M16:M24">M15</f>
        <v>41608</v>
      </c>
      <c r="N16" s="137">
        <v>481.2672</v>
      </c>
      <c r="O16" s="81">
        <f>O15</f>
        <v>41639</v>
      </c>
      <c r="P16" s="137">
        <v>509.62</v>
      </c>
      <c r="Q16" s="139">
        <f t="shared" si="0"/>
        <v>28.352800000000002</v>
      </c>
      <c r="R16" s="140">
        <v>120</v>
      </c>
      <c r="S16" s="39"/>
      <c r="T16" s="39"/>
      <c r="U16" s="316">
        <f aca="true" t="shared" si="2" ref="U16:U24">ROUND(Q16*R16,0)</f>
        <v>3402</v>
      </c>
      <c r="V16" s="128"/>
      <c r="W16" s="316">
        <f>U16</f>
        <v>3402</v>
      </c>
      <c r="X16" s="39" t="s">
        <v>163</v>
      </c>
      <c r="Y16" s="72"/>
    </row>
    <row r="17" spans="1:24" ht="37.5" customHeight="1">
      <c r="A17" s="39"/>
      <c r="B17" s="42" t="s">
        <v>257</v>
      </c>
      <c r="C17" s="42"/>
      <c r="D17" s="122">
        <v>8134230</v>
      </c>
      <c r="E17" s="170">
        <v>60645</v>
      </c>
      <c r="F17" s="39" t="s">
        <v>77</v>
      </c>
      <c r="G17" s="39" t="s">
        <v>79</v>
      </c>
      <c r="H17" s="59" t="s">
        <v>101</v>
      </c>
      <c r="I17" s="59" t="s">
        <v>86</v>
      </c>
      <c r="J17" s="60" t="s">
        <v>129</v>
      </c>
      <c r="K17" s="59" t="s">
        <v>84</v>
      </c>
      <c r="L17" s="313">
        <v>12054150</v>
      </c>
      <c r="M17" s="81">
        <f t="shared" si="1"/>
        <v>41608</v>
      </c>
      <c r="N17" s="137">
        <v>6787.0844</v>
      </c>
      <c r="O17" s="81">
        <f aca="true" t="shared" si="3" ref="O17:O24">O16</f>
        <v>41639</v>
      </c>
      <c r="P17" s="137">
        <v>7264.472</v>
      </c>
      <c r="Q17" s="139">
        <f t="shared" si="0"/>
        <v>477.3876</v>
      </c>
      <c r="R17" s="140">
        <v>120</v>
      </c>
      <c r="S17" s="39"/>
      <c r="T17" s="39"/>
      <c r="U17" s="316">
        <f t="shared" si="2"/>
        <v>57287</v>
      </c>
      <c r="V17" s="128"/>
      <c r="W17" s="316">
        <f>U17</f>
        <v>57287</v>
      </c>
      <c r="X17" s="39" t="s">
        <v>163</v>
      </c>
    </row>
    <row r="18" spans="1:25" ht="39" customHeight="1">
      <c r="A18" s="39">
        <v>3</v>
      </c>
      <c r="B18" s="42" t="s">
        <v>147</v>
      </c>
      <c r="C18" s="42" t="s">
        <v>241</v>
      </c>
      <c r="D18" s="122">
        <v>8134240</v>
      </c>
      <c r="E18" s="122">
        <v>342</v>
      </c>
      <c r="F18" s="39" t="s">
        <v>97</v>
      </c>
      <c r="G18" s="39" t="s">
        <v>81</v>
      </c>
      <c r="H18" s="59" t="s">
        <v>101</v>
      </c>
      <c r="I18" s="59" t="s">
        <v>86</v>
      </c>
      <c r="J18" s="60" t="s">
        <v>129</v>
      </c>
      <c r="K18" s="59" t="s">
        <v>84</v>
      </c>
      <c r="L18" s="59">
        <v>12054137</v>
      </c>
      <c r="M18" s="81">
        <f t="shared" si="1"/>
        <v>41608</v>
      </c>
      <c r="N18" s="137">
        <v>1984.36</v>
      </c>
      <c r="O18" s="81">
        <f t="shared" si="3"/>
        <v>41639</v>
      </c>
      <c r="P18" s="137">
        <v>2542</v>
      </c>
      <c r="Q18" s="139">
        <f t="shared" si="0"/>
        <v>557.6400000000001</v>
      </c>
      <c r="R18" s="140">
        <v>10</v>
      </c>
      <c r="S18" s="58"/>
      <c r="T18" s="58"/>
      <c r="V18" s="316">
        <f>ROUND(Q18*R18,0)</f>
        <v>5576</v>
      </c>
      <c r="W18" s="316">
        <f>V18</f>
        <v>5576</v>
      </c>
      <c r="X18" s="39" t="s">
        <v>130</v>
      </c>
      <c r="Y18" s="72"/>
    </row>
    <row r="19" spans="1:25" ht="38.25" customHeight="1">
      <c r="A19" s="39">
        <v>4</v>
      </c>
      <c r="B19" s="42" t="s">
        <v>95</v>
      </c>
      <c r="C19" s="42"/>
      <c r="D19" s="122">
        <v>8134250</v>
      </c>
      <c r="E19" s="122">
        <v>342</v>
      </c>
      <c r="F19" s="39" t="s">
        <v>98</v>
      </c>
      <c r="G19" s="39" t="s">
        <v>80</v>
      </c>
      <c r="H19" s="59" t="s">
        <v>101</v>
      </c>
      <c r="I19" s="59" t="s">
        <v>86</v>
      </c>
      <c r="J19" s="60" t="s">
        <v>129</v>
      </c>
      <c r="K19" s="311" t="s">
        <v>255</v>
      </c>
      <c r="L19" s="312" t="s">
        <v>249</v>
      </c>
      <c r="M19" s="81">
        <f t="shared" si="1"/>
        <v>41608</v>
      </c>
      <c r="N19" s="137">
        <v>214.98</v>
      </c>
      <c r="O19" s="81">
        <f t="shared" si="3"/>
        <v>41639</v>
      </c>
      <c r="P19" s="137">
        <v>214.98</v>
      </c>
      <c r="Q19" s="139">
        <f t="shared" si="0"/>
        <v>0</v>
      </c>
      <c r="R19" s="140">
        <v>10</v>
      </c>
      <c r="S19" s="58"/>
      <c r="T19" s="58"/>
      <c r="U19" s="316">
        <f t="shared" si="2"/>
        <v>0</v>
      </c>
      <c r="V19" s="317"/>
      <c r="W19" s="316">
        <f>V19+U19</f>
        <v>0</v>
      </c>
      <c r="X19" s="39" t="s">
        <v>130</v>
      </c>
      <c r="Y19" s="72"/>
    </row>
    <row r="20" spans="1:25" ht="42" customHeight="1" hidden="1">
      <c r="A20" s="39"/>
      <c r="B20" s="42" t="s">
        <v>95</v>
      </c>
      <c r="C20" s="42" t="s">
        <v>248</v>
      </c>
      <c r="D20" s="122">
        <v>8134250</v>
      </c>
      <c r="E20" s="122">
        <v>342</v>
      </c>
      <c r="F20" s="39" t="s">
        <v>98</v>
      </c>
      <c r="G20" s="39" t="s">
        <v>80</v>
      </c>
      <c r="H20" s="59" t="s">
        <v>101</v>
      </c>
      <c r="I20" s="59" t="s">
        <v>86</v>
      </c>
      <c r="J20" s="45" t="s">
        <v>103</v>
      </c>
      <c r="K20" s="61" t="s">
        <v>85</v>
      </c>
      <c r="L20" s="59">
        <v>757645</v>
      </c>
      <c r="M20" s="81">
        <f t="shared" si="1"/>
        <v>41608</v>
      </c>
      <c r="N20" s="139">
        <f>L20</f>
        <v>757645</v>
      </c>
      <c r="O20" s="81">
        <f t="shared" si="3"/>
        <v>41639</v>
      </c>
      <c r="P20" s="139">
        <f>N20</f>
        <v>757645</v>
      </c>
      <c r="Q20" s="139">
        <f t="shared" si="0"/>
        <v>0</v>
      </c>
      <c r="R20" s="138">
        <v>1</v>
      </c>
      <c r="S20" s="58"/>
      <c r="T20" s="58"/>
      <c r="U20" s="316">
        <f t="shared" si="2"/>
        <v>0</v>
      </c>
      <c r="V20" s="127"/>
      <c r="W20" s="316">
        <f>U20</f>
        <v>0</v>
      </c>
      <c r="X20" s="39" t="s">
        <v>130</v>
      </c>
      <c r="Y20" s="72"/>
    </row>
    <row r="21" spans="1:25" ht="38.25">
      <c r="A21" s="39">
        <v>5</v>
      </c>
      <c r="B21" s="42" t="s">
        <v>73</v>
      </c>
      <c r="C21" s="42"/>
      <c r="D21" s="122">
        <v>815540460</v>
      </c>
      <c r="E21" s="122">
        <v>55404</v>
      </c>
      <c r="F21" s="39" t="s">
        <v>96</v>
      </c>
      <c r="G21" s="39" t="s">
        <v>82</v>
      </c>
      <c r="H21" s="59" t="s">
        <v>101</v>
      </c>
      <c r="I21" s="59" t="s">
        <v>86</v>
      </c>
      <c r="J21" s="60" t="s">
        <v>129</v>
      </c>
      <c r="K21" s="59" t="s">
        <v>84</v>
      </c>
      <c r="L21" s="59">
        <v>812114907</v>
      </c>
      <c r="M21" s="81">
        <f t="shared" si="1"/>
        <v>41608</v>
      </c>
      <c r="N21" s="124">
        <v>120.9008</v>
      </c>
      <c r="O21" s="81">
        <f t="shared" si="3"/>
        <v>41639</v>
      </c>
      <c r="P21" s="124">
        <v>122.7824</v>
      </c>
      <c r="Q21" s="139">
        <f t="shared" si="0"/>
        <v>1.8815999999999917</v>
      </c>
      <c r="R21" s="140">
        <v>20</v>
      </c>
      <c r="S21" s="58"/>
      <c r="T21" s="58"/>
      <c r="U21" s="316">
        <f t="shared" si="2"/>
        <v>38</v>
      </c>
      <c r="V21" s="127"/>
      <c r="W21" s="316">
        <f>U21</f>
        <v>38</v>
      </c>
      <c r="X21" s="39" t="s">
        <v>163</v>
      </c>
      <c r="Y21" s="72"/>
    </row>
    <row r="22" spans="1:25" ht="45.75" customHeight="1">
      <c r="A22" s="39">
        <v>6</v>
      </c>
      <c r="B22" s="42" t="s">
        <v>74</v>
      </c>
      <c r="C22" s="42"/>
      <c r="D22" s="122">
        <v>815540070</v>
      </c>
      <c r="E22" s="170">
        <v>55673</v>
      </c>
      <c r="F22" s="39" t="s">
        <v>99</v>
      </c>
      <c r="G22" s="39" t="s">
        <v>83</v>
      </c>
      <c r="H22" s="59" t="s">
        <v>101</v>
      </c>
      <c r="I22" s="59" t="s">
        <v>86</v>
      </c>
      <c r="J22" s="60" t="s">
        <v>129</v>
      </c>
      <c r="K22" s="59" t="s">
        <v>84</v>
      </c>
      <c r="L22" s="59">
        <v>12054131</v>
      </c>
      <c r="M22" s="81">
        <f t="shared" si="1"/>
        <v>41608</v>
      </c>
      <c r="N22" s="124">
        <v>18156.5</v>
      </c>
      <c r="O22" s="81">
        <f t="shared" si="3"/>
        <v>41639</v>
      </c>
      <c r="P22" s="124">
        <v>18247.75</v>
      </c>
      <c r="Q22" s="141">
        <f t="shared" si="0"/>
        <v>91.25</v>
      </c>
      <c r="R22" s="140">
        <v>60</v>
      </c>
      <c r="S22" s="58"/>
      <c r="T22" s="58"/>
      <c r="U22" s="316">
        <f t="shared" si="2"/>
        <v>5475</v>
      </c>
      <c r="V22" s="127"/>
      <c r="W22" s="316">
        <f>U22</f>
        <v>5475</v>
      </c>
      <c r="X22" s="39" t="s">
        <v>163</v>
      </c>
      <c r="Y22" s="72"/>
    </row>
    <row r="23" spans="1:25" ht="38.25" customHeight="1">
      <c r="A23" s="39"/>
      <c r="B23" s="42" t="s">
        <v>161</v>
      </c>
      <c r="C23" s="42"/>
      <c r="D23" s="122">
        <v>815540075</v>
      </c>
      <c r="E23" s="170">
        <v>55673</v>
      </c>
      <c r="F23" s="39" t="s">
        <v>76</v>
      </c>
      <c r="G23" s="39" t="s">
        <v>154</v>
      </c>
      <c r="H23" s="59" t="s">
        <v>101</v>
      </c>
      <c r="I23" s="59" t="s">
        <v>86</v>
      </c>
      <c r="J23" s="60" t="s">
        <v>103</v>
      </c>
      <c r="K23" s="61" t="s">
        <v>155</v>
      </c>
      <c r="L23" s="309">
        <v>782951</v>
      </c>
      <c r="M23" s="81">
        <f t="shared" si="1"/>
        <v>41608</v>
      </c>
      <c r="N23" s="124">
        <f>'[3]РХ 1915'!$F$47</f>
        <v>401.6</v>
      </c>
      <c r="O23" s="81">
        <f t="shared" si="3"/>
        <v>41639</v>
      </c>
      <c r="P23" s="124">
        <f>'[3]РХ 1915'!$F$47</f>
        <v>401.6</v>
      </c>
      <c r="Q23" s="141">
        <f t="shared" si="0"/>
        <v>0</v>
      </c>
      <c r="R23" s="140">
        <v>40</v>
      </c>
      <c r="S23" s="58"/>
      <c r="T23" s="58"/>
      <c r="U23" s="316">
        <f t="shared" si="2"/>
        <v>0</v>
      </c>
      <c r="V23" s="127"/>
      <c r="W23" s="316">
        <f>U23</f>
        <v>0</v>
      </c>
      <c r="X23" s="39" t="s">
        <v>163</v>
      </c>
      <c r="Y23" s="169"/>
    </row>
    <row r="24" spans="1:25" ht="25.5">
      <c r="A24" s="39">
        <v>7</v>
      </c>
      <c r="B24" s="42" t="s">
        <v>75</v>
      </c>
      <c r="C24" s="42"/>
      <c r="D24" s="122">
        <v>8175890</v>
      </c>
      <c r="E24" s="122">
        <v>758</v>
      </c>
      <c r="F24" s="39" t="s">
        <v>76</v>
      </c>
      <c r="G24" s="39" t="s">
        <v>78</v>
      </c>
      <c r="H24" s="59" t="s">
        <v>101</v>
      </c>
      <c r="I24" s="59" t="s">
        <v>86</v>
      </c>
      <c r="J24" s="60" t="s">
        <v>129</v>
      </c>
      <c r="K24" s="59" t="s">
        <v>84</v>
      </c>
      <c r="L24" s="59">
        <v>2060368</v>
      </c>
      <c r="M24" s="81">
        <f t="shared" si="1"/>
        <v>41608</v>
      </c>
      <c r="N24" s="124">
        <v>65.6615</v>
      </c>
      <c r="O24" s="81">
        <f t="shared" si="3"/>
        <v>41639</v>
      </c>
      <c r="P24" s="124">
        <v>66.1495</v>
      </c>
      <c r="Q24" s="139">
        <f t="shared" si="0"/>
        <v>0.48799999999999955</v>
      </c>
      <c r="R24" s="140">
        <v>1200</v>
      </c>
      <c r="S24" s="58"/>
      <c r="T24" s="58"/>
      <c r="U24" s="316">
        <f t="shared" si="2"/>
        <v>586</v>
      </c>
      <c r="V24" s="127"/>
      <c r="W24" s="316">
        <f>U24</f>
        <v>586</v>
      </c>
      <c r="X24" s="39" t="s">
        <v>130</v>
      </c>
      <c r="Y24" s="72"/>
    </row>
    <row r="25" spans="1:25" ht="18">
      <c r="A25" s="329"/>
      <c r="B25" s="329"/>
      <c r="C25" s="39"/>
      <c r="D25" s="122"/>
      <c r="E25" s="122"/>
      <c r="F25" s="369"/>
      <c r="G25" s="369"/>
      <c r="H25" s="369"/>
      <c r="I25" s="369"/>
      <c r="J25" s="369"/>
      <c r="K25" s="369"/>
      <c r="L25" s="369"/>
      <c r="M25" s="140"/>
      <c r="N25" s="140"/>
      <c r="O25" s="140"/>
      <c r="P25" s="140"/>
      <c r="Q25" s="140"/>
      <c r="R25" s="140"/>
      <c r="S25" s="39"/>
      <c r="T25" s="39"/>
      <c r="U25" s="74">
        <f>SUM(U15:U24)</f>
        <v>67924</v>
      </c>
      <c r="V25" s="126">
        <f>SUM(V15:V24)</f>
        <v>5576</v>
      </c>
      <c r="W25" s="315">
        <f>SUM(W15:W24)</f>
        <v>73500</v>
      </c>
      <c r="X25" s="43"/>
      <c r="Y25" s="85" t="b">
        <f>W25='[4]РХ 1915'!$K$48</f>
        <v>0</v>
      </c>
    </row>
    <row r="26" spans="1:25" ht="18.75">
      <c r="A26" s="38"/>
      <c r="B26" s="38"/>
      <c r="C26" s="38"/>
      <c r="D26" s="38"/>
      <c r="E26" s="38"/>
      <c r="F26" s="29"/>
      <c r="G26" s="29"/>
      <c r="H26" s="29"/>
      <c r="I26" s="29"/>
      <c r="J26" s="29"/>
      <c r="K26" s="29"/>
      <c r="L26" s="29"/>
      <c r="M26" s="38"/>
      <c r="N26" s="38"/>
      <c r="O26" s="38"/>
      <c r="P26" s="38"/>
      <c r="Q26" s="38"/>
      <c r="R26" s="38"/>
      <c r="S26" s="359" t="s">
        <v>130</v>
      </c>
      <c r="T26" s="359"/>
      <c r="U26" s="359"/>
      <c r="V26" s="359"/>
      <c r="W26" s="75">
        <f>W18+W19+W24</f>
        <v>6162</v>
      </c>
      <c r="X26" s="62"/>
      <c r="Y26" s="84"/>
    </row>
    <row r="27" spans="1:25" ht="18" customHeight="1">
      <c r="A27" s="38"/>
      <c r="B27" s="38"/>
      <c r="C27" s="38"/>
      <c r="D27" s="38"/>
      <c r="E27" s="38"/>
      <c r="F27" s="29"/>
      <c r="G27" s="29"/>
      <c r="H27" s="29"/>
      <c r="I27" s="29"/>
      <c r="J27" s="29"/>
      <c r="K27" s="29"/>
      <c r="L27" s="29"/>
      <c r="M27" s="38"/>
      <c r="N27" s="38"/>
      <c r="O27" s="38"/>
      <c r="P27" s="38"/>
      <c r="Q27" s="38"/>
      <c r="R27" s="38"/>
      <c r="S27" s="360" t="s">
        <v>162</v>
      </c>
      <c r="T27" s="360"/>
      <c r="U27" s="360"/>
      <c r="V27" s="360"/>
      <c r="W27" s="75">
        <f>W15+W16+W17+W21+W22+W23</f>
        <v>67338</v>
      </c>
      <c r="X27" s="62"/>
      <c r="Y27" s="83"/>
    </row>
    <row r="28" spans="1:25" ht="18" customHeight="1">
      <c r="A28" s="38"/>
      <c r="B28" s="38"/>
      <c r="C28" s="38"/>
      <c r="D28" s="38"/>
      <c r="E28" s="38"/>
      <c r="F28" s="29"/>
      <c r="G28" s="29"/>
      <c r="H28" s="29"/>
      <c r="I28" s="29"/>
      <c r="J28" s="29"/>
      <c r="K28" s="29"/>
      <c r="L28" s="29"/>
      <c r="M28" s="38"/>
      <c r="N28" s="38"/>
      <c r="O28" s="38"/>
      <c r="P28" s="38"/>
      <c r="Q28" s="38"/>
      <c r="R28" s="38"/>
      <c r="S28" s="143"/>
      <c r="T28" s="143"/>
      <c r="U28" s="143"/>
      <c r="V28" s="143"/>
      <c r="W28" s="145"/>
      <c r="X28" s="146"/>
      <c r="Y28" s="83"/>
    </row>
    <row r="29" spans="1:25" ht="18" customHeight="1">
      <c r="A29" s="38"/>
      <c r="B29" s="38"/>
      <c r="C29" s="38"/>
      <c r="D29" s="38"/>
      <c r="E29" s="38"/>
      <c r="F29" s="29"/>
      <c r="G29" s="29"/>
      <c r="H29" s="29"/>
      <c r="I29" s="29"/>
      <c r="J29" s="29"/>
      <c r="K29" s="29"/>
      <c r="L29" s="29"/>
      <c r="M29" s="38"/>
      <c r="N29" s="38"/>
      <c r="O29" s="38"/>
      <c r="P29" s="38"/>
      <c r="Q29" s="38"/>
      <c r="R29" s="38"/>
      <c r="S29" s="143"/>
      <c r="T29" s="143"/>
      <c r="U29" s="143"/>
      <c r="V29" s="143"/>
      <c r="W29" s="145"/>
      <c r="X29" s="146"/>
      <c r="Y29" s="83"/>
    </row>
    <row r="30" spans="2:22" ht="12.75">
      <c r="B30"/>
      <c r="C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2:24" ht="19.5">
      <c r="B31" s="368"/>
      <c r="C31" s="368"/>
      <c r="D31" s="368"/>
      <c r="E31" s="343" t="s">
        <v>133</v>
      </c>
      <c r="F31" s="343"/>
      <c r="G31" s="338"/>
      <c r="H31" s="152"/>
      <c r="I31" s="152"/>
      <c r="J31" s="153"/>
      <c r="K31" s="152"/>
      <c r="L31" s="152"/>
      <c r="M31" s="343" t="s">
        <v>133</v>
      </c>
      <c r="N31" s="343"/>
      <c r="O31" s="344"/>
      <c r="P31" s="344"/>
      <c r="Q31" s="344"/>
      <c r="R31" s="153"/>
      <c r="S31" s="153"/>
      <c r="T31" s="155" t="s">
        <v>168</v>
      </c>
      <c r="U31" s="152"/>
      <c r="V31" s="152"/>
      <c r="W31" s="152"/>
      <c r="X31" s="152"/>
    </row>
    <row r="32" spans="2:24" s="70" customFormat="1" ht="15.75" customHeight="1">
      <c r="B32" s="152"/>
      <c r="C32" s="152"/>
      <c r="D32" s="152"/>
      <c r="E32" s="343" t="s">
        <v>258</v>
      </c>
      <c r="F32" s="343"/>
      <c r="G32" s="343"/>
      <c r="H32" s="343"/>
      <c r="I32" s="343"/>
      <c r="J32" s="152"/>
      <c r="K32" s="152"/>
      <c r="L32" s="152"/>
      <c r="M32" s="343" t="s">
        <v>259</v>
      </c>
      <c r="N32" s="343"/>
      <c r="O32" s="343"/>
      <c r="P32" s="343"/>
      <c r="Q32" s="343"/>
      <c r="R32" s="152"/>
      <c r="S32" s="152"/>
      <c r="T32" s="155" t="s">
        <v>153</v>
      </c>
      <c r="U32" s="155"/>
      <c r="V32" s="155"/>
      <c r="W32" s="152"/>
      <c r="X32" s="155"/>
    </row>
    <row r="33" spans="2:24" s="70" customFormat="1" ht="15.75" customHeight="1">
      <c r="B33" s="152"/>
      <c r="C33" s="152"/>
      <c r="D33" s="152"/>
      <c r="E33" s="343" t="s">
        <v>134</v>
      </c>
      <c r="F33" s="343"/>
      <c r="G33" s="343"/>
      <c r="H33" s="343"/>
      <c r="I33" s="343"/>
      <c r="J33" s="152"/>
      <c r="K33" s="152"/>
      <c r="L33" s="152"/>
      <c r="M33" s="343" t="s">
        <v>134</v>
      </c>
      <c r="N33" s="343"/>
      <c r="O33" s="343"/>
      <c r="P33" s="343"/>
      <c r="Q33" s="343"/>
      <c r="R33" s="152"/>
      <c r="S33" s="152"/>
      <c r="T33" s="155" t="s">
        <v>72</v>
      </c>
      <c r="U33" s="154"/>
      <c r="V33" s="154"/>
      <c r="W33" s="155"/>
      <c r="X33" s="155"/>
    </row>
    <row r="34" spans="2:24" s="70" customFormat="1" ht="51" customHeight="1">
      <c r="B34" s="152"/>
      <c r="C34" s="152"/>
      <c r="D34" s="152"/>
      <c r="E34" s="351" t="s">
        <v>271</v>
      </c>
      <c r="F34" s="351"/>
      <c r="G34" s="351"/>
      <c r="H34" s="351"/>
      <c r="I34" s="351"/>
      <c r="J34" s="152"/>
      <c r="K34" s="152"/>
      <c r="L34" s="152"/>
      <c r="M34" s="351" t="s">
        <v>261</v>
      </c>
      <c r="N34" s="351"/>
      <c r="O34" s="351"/>
      <c r="P34" s="351"/>
      <c r="Q34" s="352"/>
      <c r="R34" s="152"/>
      <c r="S34" s="152"/>
      <c r="T34" s="155" t="s">
        <v>180</v>
      </c>
      <c r="U34" s="156"/>
      <c r="V34" s="155"/>
      <c r="W34" s="155"/>
      <c r="X34" s="155"/>
    </row>
    <row r="35" spans="2:24" s="70" customFormat="1" ht="36.75" customHeight="1">
      <c r="B35" s="152"/>
      <c r="C35" s="152"/>
      <c r="D35" s="152"/>
      <c r="E35" s="361" t="s">
        <v>263</v>
      </c>
      <c r="F35" s="361"/>
      <c r="G35" s="361"/>
      <c r="H35" s="361"/>
      <c r="I35" s="361"/>
      <c r="J35" s="152"/>
      <c r="K35" s="152"/>
      <c r="L35" s="152"/>
      <c r="M35" s="351" t="s">
        <v>264</v>
      </c>
      <c r="N35" s="351"/>
      <c r="O35" s="351"/>
      <c r="P35" s="351"/>
      <c r="Q35" s="356"/>
      <c r="R35" s="152"/>
      <c r="S35" s="152"/>
      <c r="T35" s="155" t="s">
        <v>265</v>
      </c>
      <c r="U35" s="155"/>
      <c r="V35" s="155"/>
      <c r="W35" s="155"/>
      <c r="X35" s="155"/>
    </row>
    <row r="36" spans="2:24" s="70" customFormat="1" ht="15.75" customHeight="1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343"/>
      <c r="N36" s="343"/>
      <c r="O36" s="343"/>
      <c r="P36" s="343"/>
      <c r="Q36" s="344"/>
      <c r="R36" s="152"/>
      <c r="S36" s="152"/>
      <c r="T36" s="155"/>
      <c r="U36" s="155"/>
      <c r="V36" s="155"/>
      <c r="W36" s="155"/>
      <c r="X36" s="152"/>
    </row>
    <row r="37" spans="2:24" s="70" customFormat="1" ht="19.5"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9" ht="15.75" customHeight="1"/>
    <row r="44" ht="27.75" customHeight="1"/>
    <row r="45" ht="26.25" customHeight="1"/>
    <row r="46" spans="13:17" ht="15.75">
      <c r="M46" s="71"/>
      <c r="N46" s="71"/>
      <c r="O46" s="71"/>
      <c r="P46" s="71"/>
      <c r="Q46" s="71"/>
    </row>
    <row r="47" spans="13:17" ht="15.75">
      <c r="M47" s="71"/>
      <c r="N47" s="71"/>
      <c r="O47" s="71"/>
      <c r="P47" s="71"/>
      <c r="Q47" s="71"/>
    </row>
    <row r="51" spans="13:17" ht="12.75">
      <c r="M51"/>
      <c r="N51"/>
      <c r="O51"/>
      <c r="P51"/>
      <c r="Q51"/>
    </row>
    <row r="52" spans="13:17" ht="12.75">
      <c r="M52"/>
      <c r="N52"/>
      <c r="O52"/>
      <c r="P52"/>
      <c r="Q52"/>
    </row>
    <row r="53" spans="13:17" ht="12.75">
      <c r="M53"/>
      <c r="N53"/>
      <c r="O53"/>
      <c r="P53"/>
      <c r="Q53"/>
    </row>
    <row r="54" spans="13:17" ht="12.75">
      <c r="M54"/>
      <c r="N54"/>
      <c r="O54"/>
      <c r="P54"/>
      <c r="Q54"/>
    </row>
    <row r="55" spans="13:17" ht="12.75">
      <c r="M55"/>
      <c r="N55"/>
      <c r="O55"/>
      <c r="P55"/>
      <c r="Q55"/>
    </row>
  </sheetData>
  <sheetProtection/>
  <mergeCells count="41">
    <mergeCell ref="A25:B25"/>
    <mergeCell ref="A11:A13"/>
    <mergeCell ref="H11:H13"/>
    <mergeCell ref="B31:D31"/>
    <mergeCell ref="G11:G13"/>
    <mergeCell ref="F25:L25"/>
    <mergeCell ref="L11:L13"/>
    <mergeCell ref="K11:K13"/>
    <mergeCell ref="S1:X1"/>
    <mergeCell ref="S2:X2"/>
    <mergeCell ref="S3:X3"/>
    <mergeCell ref="S4:X4"/>
    <mergeCell ref="E31:G31"/>
    <mergeCell ref="M32:Q32"/>
    <mergeCell ref="X11:X13"/>
    <mergeCell ref="R11:R13"/>
    <mergeCell ref="M31:Q31"/>
    <mergeCell ref="S11:W12"/>
    <mergeCell ref="S26:V26"/>
    <mergeCell ref="S27:V27"/>
    <mergeCell ref="Q11:Q13"/>
    <mergeCell ref="E35:I35"/>
    <mergeCell ref="M33:Q33"/>
    <mergeCell ref="E33:I33"/>
    <mergeCell ref="F5:Q5"/>
    <mergeCell ref="I7:M7"/>
    <mergeCell ref="P11:P13"/>
    <mergeCell ref="N11:N13"/>
    <mergeCell ref="O11:O13"/>
    <mergeCell ref="J11:J13"/>
    <mergeCell ref="I11:I13"/>
    <mergeCell ref="M36:Q36"/>
    <mergeCell ref="B11:B13"/>
    <mergeCell ref="F11:F13"/>
    <mergeCell ref="D11:D13"/>
    <mergeCell ref="E11:E13"/>
    <mergeCell ref="E32:I32"/>
    <mergeCell ref="M34:Q34"/>
    <mergeCell ref="E34:I34"/>
    <mergeCell ref="M11:M13"/>
    <mergeCell ref="M35:Q35"/>
  </mergeCells>
  <printOptions horizontalCentered="1" verticalCentered="1"/>
  <pageMargins left="0" right="0" top="0.5905511811023623" bottom="0.5905511811023623" header="0.2362204724409449" footer="0.2755905511811024"/>
  <pageSetup horizontalDpi="600" verticalDpi="600" orientation="landscape" paperSize="9" scale="51" r:id="rId1"/>
  <colBreaks count="1" manualBreakCount="1">
    <brk id="2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zoomScalePageLayoutView="0" workbookViewId="0" topLeftCell="A10">
      <selection activeCell="A35" sqref="A35:B35"/>
    </sheetView>
  </sheetViews>
  <sheetFormatPr defaultColWidth="9.00390625" defaultRowHeight="12.75"/>
  <cols>
    <col min="1" max="1" width="4.75390625" style="32" customWidth="1"/>
    <col min="2" max="2" width="50.75390625" style="32" customWidth="1"/>
    <col min="3" max="3" width="10.375" style="32" customWidth="1"/>
    <col min="4" max="4" width="7.375" style="32" customWidth="1"/>
    <col min="5" max="5" width="7.75390625" style="32" customWidth="1"/>
    <col min="6" max="6" width="9.00390625" style="32" customWidth="1"/>
    <col min="7" max="7" width="10.375" style="32" bestFit="1" customWidth="1"/>
    <col min="8" max="9" width="9.25390625" style="32" bestFit="1" customWidth="1"/>
    <col min="10" max="16384" width="9.125" style="32" customWidth="1"/>
  </cols>
  <sheetData>
    <row r="1" spans="3:9" ht="12.75">
      <c r="C1" s="342" t="s">
        <v>4</v>
      </c>
      <c r="D1" s="342"/>
      <c r="E1" s="342"/>
      <c r="F1" s="342"/>
      <c r="G1" s="342"/>
      <c r="H1" s="37"/>
      <c r="I1" s="37"/>
    </row>
    <row r="2" spans="2:9" ht="12.75">
      <c r="B2" s="41"/>
      <c r="C2" s="342" t="s">
        <v>46</v>
      </c>
      <c r="D2" s="342"/>
      <c r="E2" s="342"/>
      <c r="F2" s="342"/>
      <c r="G2" s="342"/>
      <c r="H2" s="36"/>
      <c r="I2" s="36"/>
    </row>
    <row r="3" spans="2:9" ht="12.75">
      <c r="B3" s="41"/>
      <c r="C3" s="342" t="s">
        <v>47</v>
      </c>
      <c r="D3" s="342"/>
      <c r="E3" s="342"/>
      <c r="F3" s="342"/>
      <c r="G3" s="342"/>
      <c r="H3" s="36"/>
      <c r="I3" s="36"/>
    </row>
    <row r="4" spans="2:9" ht="12.75">
      <c r="B4" s="41"/>
      <c r="C4" s="342" t="s">
        <v>48</v>
      </c>
      <c r="D4" s="342"/>
      <c r="E4" s="342"/>
      <c r="F4" s="342"/>
      <c r="G4" s="342"/>
      <c r="H4" s="36"/>
      <c r="I4" s="36"/>
    </row>
    <row r="5" spans="2:9" ht="12.75">
      <c r="B5" s="41"/>
      <c r="C5" s="342" t="s">
        <v>51</v>
      </c>
      <c r="D5" s="342"/>
      <c r="E5" s="342"/>
      <c r="F5" s="342"/>
      <c r="G5" s="342"/>
      <c r="H5" s="36"/>
      <c r="I5" s="36"/>
    </row>
    <row r="6" spans="2:9" ht="12.75">
      <c r="B6" s="41"/>
      <c r="C6" s="342" t="s">
        <v>237</v>
      </c>
      <c r="D6" s="342"/>
      <c r="E6" s="342"/>
      <c r="F6" s="342"/>
      <c r="G6" s="342"/>
      <c r="H6" s="36"/>
      <c r="I6" s="36"/>
    </row>
    <row r="8" spans="1:9" ht="12.75" customHeight="1">
      <c r="A8" s="357" t="s">
        <v>49</v>
      </c>
      <c r="B8" s="357"/>
      <c r="C8" s="357"/>
      <c r="D8" s="357"/>
      <c r="E8" s="357"/>
      <c r="F8" s="357"/>
      <c r="G8" s="357"/>
      <c r="H8" s="33"/>
      <c r="I8" s="33"/>
    </row>
    <row r="10" spans="1:9" ht="12.75" customHeight="1">
      <c r="A10" s="379" t="s">
        <v>50</v>
      </c>
      <c r="B10" s="379"/>
      <c r="C10" s="379"/>
      <c r="D10" s="379"/>
      <c r="E10" s="379"/>
      <c r="F10" s="379"/>
      <c r="G10" s="379"/>
      <c r="H10" s="34"/>
      <c r="I10" s="34"/>
    </row>
    <row r="12" spans="1:9" ht="31.5" customHeight="1">
      <c r="A12" s="38"/>
      <c r="B12" s="318" t="str">
        <f>'субабоненты  по напр'!B9</f>
        <v>декабрь</v>
      </c>
      <c r="C12" s="376" t="str">
        <f>'субабоненты  по напр'!D9</f>
        <v>2013г.</v>
      </c>
      <c r="D12" s="376"/>
      <c r="E12" s="375">
        <f>'субабоненты  по напр'!O15</f>
        <v>41639</v>
      </c>
      <c r="F12" s="375"/>
      <c r="G12" s="32" t="s">
        <v>52</v>
      </c>
      <c r="H12" s="38"/>
      <c r="I12" s="38"/>
    </row>
    <row r="15" spans="1:7" ht="25.5" customHeight="1">
      <c r="A15" s="329" t="s">
        <v>0</v>
      </c>
      <c r="B15" s="329" t="s">
        <v>53</v>
      </c>
      <c r="C15" s="329" t="s">
        <v>54</v>
      </c>
      <c r="D15" s="329"/>
      <c r="E15" s="329"/>
      <c r="F15" s="329"/>
      <c r="G15" s="329"/>
    </row>
    <row r="16" spans="1:7" ht="12.75">
      <c r="A16" s="329"/>
      <c r="B16" s="329"/>
      <c r="C16" s="129" t="s">
        <v>1</v>
      </c>
      <c r="D16" s="39" t="s">
        <v>2</v>
      </c>
      <c r="E16" s="39" t="s">
        <v>17</v>
      </c>
      <c r="F16" s="39" t="s">
        <v>18</v>
      </c>
      <c r="G16" s="39" t="s">
        <v>3</v>
      </c>
    </row>
    <row r="17" spans="1:7" ht="12.75">
      <c r="A17" s="39">
        <v>1</v>
      </c>
      <c r="B17" s="42" t="s">
        <v>59</v>
      </c>
      <c r="C17" s="128">
        <f>F17+G17</f>
        <v>73462</v>
      </c>
      <c r="D17" s="77"/>
      <c r="E17" s="77"/>
      <c r="F17" s="76">
        <f>'субабоненты  по напр'!U15+'субабоненты  по напр'!U16+'субабоненты  по напр'!U17+'субабоненты  по напр'!U19+'субабоненты  по напр'!U22+'субабоненты  по напр'!U23+'субабоненты  по напр'!U24</f>
        <v>67886</v>
      </c>
      <c r="G17" s="76">
        <f>'субабоненты  по напр'!V18</f>
        <v>5576</v>
      </c>
    </row>
    <row r="18" spans="1:7" ht="12.75">
      <c r="A18" s="39">
        <v>2</v>
      </c>
      <c r="B18" s="42" t="s">
        <v>60</v>
      </c>
      <c r="C18" s="128"/>
      <c r="D18" s="77"/>
      <c r="E18" s="77"/>
      <c r="F18" s="76"/>
      <c r="G18" s="77"/>
    </row>
    <row r="19" spans="1:7" ht="12.75">
      <c r="A19" s="39">
        <v>3</v>
      </c>
      <c r="B19" s="42" t="s">
        <v>61</v>
      </c>
      <c r="C19" s="130"/>
      <c r="D19" s="77"/>
      <c r="E19" s="77"/>
      <c r="F19" s="77"/>
      <c r="G19" s="77"/>
    </row>
    <row r="20" spans="1:7" ht="25.5">
      <c r="A20" s="39">
        <v>4</v>
      </c>
      <c r="B20" s="42" t="s">
        <v>62</v>
      </c>
      <c r="C20" s="130"/>
      <c r="D20" s="77"/>
      <c r="E20" s="77"/>
      <c r="F20" s="77"/>
      <c r="G20" s="77"/>
    </row>
    <row r="21" spans="1:7" ht="51">
      <c r="A21" s="40" t="s">
        <v>55</v>
      </c>
      <c r="B21" s="42" t="s">
        <v>63</v>
      </c>
      <c r="C21" s="130"/>
      <c r="D21" s="77"/>
      <c r="E21" s="77"/>
      <c r="F21" s="77"/>
      <c r="G21" s="77"/>
    </row>
    <row r="22" spans="1:9" ht="63.75">
      <c r="A22" s="39" t="s">
        <v>56</v>
      </c>
      <c r="B22" s="42" t="s">
        <v>64</v>
      </c>
      <c r="C22" s="130"/>
      <c r="D22" s="77"/>
      <c r="E22" s="77"/>
      <c r="F22" s="77"/>
      <c r="G22" s="77"/>
      <c r="I22" s="149"/>
    </row>
    <row r="23" spans="1:7" ht="38.25">
      <c r="A23" s="39" t="s">
        <v>57</v>
      </c>
      <c r="B23" s="42" t="s">
        <v>65</v>
      </c>
      <c r="C23" s="130"/>
      <c r="D23" s="77"/>
      <c r="E23" s="77"/>
      <c r="F23" s="77"/>
      <c r="G23" s="77"/>
    </row>
    <row r="24" spans="1:7" ht="51">
      <c r="A24" s="39" t="s">
        <v>58</v>
      </c>
      <c r="B24" s="42" t="s">
        <v>66</v>
      </c>
      <c r="C24" s="128">
        <f>D24+E24+F24+G24</f>
        <v>38</v>
      </c>
      <c r="D24" s="77"/>
      <c r="E24" s="77"/>
      <c r="F24" s="76">
        <f>'субабоненты  по напр'!W21</f>
        <v>38</v>
      </c>
      <c r="G24" s="76"/>
    </row>
    <row r="25" spans="1:9" ht="12.75">
      <c r="A25" s="39">
        <v>5</v>
      </c>
      <c r="B25" s="42" t="s">
        <v>19</v>
      </c>
      <c r="C25" s="128">
        <f>SUM(C17:C24)</f>
        <v>73500</v>
      </c>
      <c r="D25" s="77"/>
      <c r="E25" s="77"/>
      <c r="F25" s="76">
        <f>SUM(F17:F24)</f>
        <v>67924</v>
      </c>
      <c r="G25" s="76">
        <f>SUM(G17:G24)</f>
        <v>5576</v>
      </c>
      <c r="H25" s="83" t="b">
        <f>C25='субабоненты  по напр'!W25</f>
        <v>1</v>
      </c>
      <c r="I25" s="72"/>
    </row>
    <row r="26" spans="1:9" ht="17.25" customHeight="1">
      <c r="A26" s="372" t="s">
        <v>164</v>
      </c>
      <c r="B26" s="372"/>
      <c r="C26" s="128">
        <f>'субабоненты  по напр'!W26</f>
        <v>6162</v>
      </c>
      <c r="D26" s="147"/>
      <c r="E26" s="147"/>
      <c r="F26" s="148"/>
      <c r="G26" s="148"/>
      <c r="H26" s="83"/>
      <c r="I26" s="72"/>
    </row>
    <row r="27" spans="1:9" ht="12.75">
      <c r="A27" s="372" t="s">
        <v>165</v>
      </c>
      <c r="B27" s="372"/>
      <c r="C27" s="128">
        <f>'субабоненты  по напр'!W27</f>
        <v>67338</v>
      </c>
      <c r="D27" s="147"/>
      <c r="E27" s="147"/>
      <c r="F27" s="148"/>
      <c r="G27" s="148"/>
      <c r="H27" s="83"/>
      <c r="I27" s="72"/>
    </row>
    <row r="28" spans="1:2" ht="12.75">
      <c r="A28" s="372"/>
      <c r="B28" s="372"/>
    </row>
    <row r="29" spans="1:7" ht="26.25" customHeight="1">
      <c r="A29" s="35"/>
      <c r="B29" s="167" t="s">
        <v>152</v>
      </c>
      <c r="C29" s="373" t="s">
        <v>167</v>
      </c>
      <c r="D29" s="373"/>
      <c r="E29" s="373"/>
      <c r="F29" s="35"/>
      <c r="G29" s="35"/>
    </row>
    <row r="30" spans="2:7" ht="15">
      <c r="B30" s="168" t="s">
        <v>135</v>
      </c>
      <c r="C30" s="371" t="s">
        <v>67</v>
      </c>
      <c r="D30" s="371"/>
      <c r="E30" s="371"/>
      <c r="F30" s="378" t="s">
        <v>68</v>
      </c>
      <c r="G30" s="378"/>
    </row>
    <row r="32" spans="1:5" ht="15.75" customHeight="1">
      <c r="A32" s="370" t="s">
        <v>133</v>
      </c>
      <c r="B32" s="370"/>
      <c r="C32" s="67" t="s">
        <v>168</v>
      </c>
      <c r="D32" s="67"/>
      <c r="E32" s="67"/>
    </row>
    <row r="33" spans="1:8" ht="15.75" customHeight="1">
      <c r="A33" s="374" t="s">
        <v>258</v>
      </c>
      <c r="B33" s="374"/>
      <c r="C33" s="374"/>
      <c r="D33" s="374"/>
      <c r="E33" s="374"/>
      <c r="F33" s="67"/>
      <c r="G33" s="67"/>
      <c r="H33" s="30"/>
    </row>
    <row r="34" spans="1:8" ht="19.5" customHeight="1">
      <c r="A34" s="370" t="s">
        <v>134</v>
      </c>
      <c r="B34" s="370"/>
      <c r="C34" s="67" t="s">
        <v>72</v>
      </c>
      <c r="G34" s="67"/>
      <c r="H34" s="30"/>
    </row>
    <row r="35" spans="1:8" ht="39" customHeight="1">
      <c r="A35" s="370" t="s">
        <v>272</v>
      </c>
      <c r="B35" s="370"/>
      <c r="C35" s="67" t="s">
        <v>181</v>
      </c>
      <c r="D35" s="67"/>
      <c r="E35" s="67"/>
      <c r="F35" s="67"/>
      <c r="G35" s="67"/>
      <c r="H35" s="30"/>
    </row>
    <row r="36" spans="1:8" ht="21.75" customHeight="1">
      <c r="A36" s="125" t="s">
        <v>265</v>
      </c>
      <c r="B36" s="125"/>
      <c r="C36" s="377" t="s">
        <v>266</v>
      </c>
      <c r="D36" s="377"/>
      <c r="E36" s="377"/>
      <c r="F36" s="377"/>
      <c r="G36" s="377"/>
      <c r="H36" s="31"/>
    </row>
    <row r="37" ht="12.75">
      <c r="H37" s="31"/>
    </row>
    <row r="38" spans="1:5" ht="15.75">
      <c r="A38" s="374"/>
      <c r="B38" s="374"/>
      <c r="C38" s="71"/>
      <c r="D38" s="71"/>
      <c r="E38" s="71"/>
    </row>
    <row r="39" spans="1:5" ht="15.75" customHeight="1">
      <c r="A39" s="374" t="s">
        <v>259</v>
      </c>
      <c r="B39" s="374"/>
      <c r="C39" s="374"/>
      <c r="D39" s="374"/>
      <c r="E39" s="374"/>
    </row>
    <row r="40" spans="1:5" ht="15.75">
      <c r="A40" s="370" t="s">
        <v>134</v>
      </c>
      <c r="B40" s="370"/>
      <c r="C40" s="144"/>
      <c r="D40" s="144"/>
      <c r="E40" s="144"/>
    </row>
    <row r="41" spans="1:5" ht="36" customHeight="1">
      <c r="A41" s="381" t="s">
        <v>260</v>
      </c>
      <c r="B41" s="381"/>
      <c r="C41" s="142"/>
      <c r="D41" s="142"/>
      <c r="E41" s="71"/>
    </row>
    <row r="42" spans="1:5" ht="15.75" customHeight="1">
      <c r="A42" s="370" t="s">
        <v>265</v>
      </c>
      <c r="B42" s="370"/>
      <c r="C42" s="370"/>
      <c r="D42" s="370"/>
      <c r="E42" s="370"/>
    </row>
    <row r="43" spans="1:5" ht="15.75">
      <c r="A43" s="380"/>
      <c r="B43" s="380"/>
      <c r="C43" s="380"/>
      <c r="D43" s="380"/>
      <c r="E43" s="71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</sheetData>
  <sheetProtection/>
  <mergeCells count="30">
    <mergeCell ref="A38:B38"/>
    <mergeCell ref="A39:E39"/>
    <mergeCell ref="A43:D43"/>
    <mergeCell ref="A41:B41"/>
    <mergeCell ref="A42:E42"/>
    <mergeCell ref="A40:B40"/>
    <mergeCell ref="C36:G36"/>
    <mergeCell ref="C1:G1"/>
    <mergeCell ref="C2:G2"/>
    <mergeCell ref="C3:G3"/>
    <mergeCell ref="C4:G4"/>
    <mergeCell ref="C5:G5"/>
    <mergeCell ref="F30:G30"/>
    <mergeCell ref="A10:G10"/>
    <mergeCell ref="A32:B32"/>
    <mergeCell ref="C6:G6"/>
    <mergeCell ref="C15:G15"/>
    <mergeCell ref="A8:G8"/>
    <mergeCell ref="A15:A16"/>
    <mergeCell ref="E12:F12"/>
    <mergeCell ref="B15:B16"/>
    <mergeCell ref="C12:D12"/>
    <mergeCell ref="A34:B34"/>
    <mergeCell ref="A35:B35"/>
    <mergeCell ref="C30:E30"/>
    <mergeCell ref="A26:B26"/>
    <mergeCell ref="C29:E29"/>
    <mergeCell ref="A27:B27"/>
    <mergeCell ref="A28:B28"/>
    <mergeCell ref="A33:E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L45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5.00390625" style="3" customWidth="1"/>
    <col min="2" max="2" width="4.625" style="3" customWidth="1"/>
    <col min="3" max="3" width="8.375" style="4" customWidth="1"/>
    <col min="4" max="4" width="34.375" style="3" customWidth="1"/>
    <col min="5" max="5" width="10.375" style="4" bestFit="1" customWidth="1"/>
    <col min="6" max="6" width="11.75390625" style="4" bestFit="1" customWidth="1"/>
    <col min="7" max="7" width="11.25390625" style="4" customWidth="1"/>
    <col min="8" max="8" width="17.625" style="4" customWidth="1"/>
    <col min="9" max="9" width="15.25390625" style="4" customWidth="1"/>
    <col min="10" max="10" width="6.25390625" style="3" hidden="1" customWidth="1"/>
    <col min="11" max="12" width="9.25390625" style="3" bestFit="1" customWidth="1"/>
    <col min="13" max="16384" width="9.125" style="3" customWidth="1"/>
  </cols>
  <sheetData>
    <row r="1" spans="6:9" ht="15.75">
      <c r="F1" s="5" t="s">
        <v>28</v>
      </c>
      <c r="G1" s="6"/>
      <c r="H1" s="6"/>
      <c r="I1" s="2"/>
    </row>
    <row r="2" spans="5:10" ht="39.75" customHeight="1">
      <c r="E2" s="7"/>
      <c r="F2" s="382" t="s">
        <v>27</v>
      </c>
      <c r="G2" s="382"/>
      <c r="H2" s="382"/>
      <c r="I2" s="382"/>
      <c r="J2" s="382"/>
    </row>
    <row r="3" spans="5:10" ht="39.75" customHeight="1">
      <c r="E3" s="7"/>
      <c r="F3" s="8"/>
      <c r="G3" s="8"/>
      <c r="H3" s="8"/>
      <c r="I3" s="8"/>
      <c r="J3" s="8"/>
    </row>
    <row r="4" spans="6:9" ht="18.75" customHeight="1">
      <c r="F4" s="8"/>
      <c r="G4" s="8"/>
      <c r="I4" s="8"/>
    </row>
    <row r="5" spans="2:10" ht="18.75" customHeight="1">
      <c r="B5" s="383" t="s">
        <v>29</v>
      </c>
      <c r="C5" s="383"/>
      <c r="D5" s="383"/>
      <c r="E5" s="383"/>
      <c r="F5" s="383"/>
      <c r="G5" s="383"/>
      <c r="H5" s="383"/>
      <c r="I5" s="383"/>
      <c r="J5" s="383"/>
    </row>
    <row r="6" spans="6:9" ht="17.25" customHeight="1" thickBot="1">
      <c r="F6" s="8"/>
      <c r="G6" s="8"/>
      <c r="H6" s="8"/>
      <c r="I6" s="8"/>
    </row>
    <row r="7" spans="2:10" ht="12.75">
      <c r="B7" s="109"/>
      <c r="C7" s="110"/>
      <c r="D7" s="111"/>
      <c r="E7" s="110"/>
      <c r="F7" s="110"/>
      <c r="G7" s="110"/>
      <c r="H7" s="110"/>
      <c r="I7" s="110"/>
      <c r="J7" s="112"/>
    </row>
    <row r="8" spans="2:10" ht="12.75">
      <c r="B8" s="113"/>
      <c r="C8" s="387" t="s">
        <v>30</v>
      </c>
      <c r="D8" s="388"/>
      <c r="E8" s="388"/>
      <c r="F8" s="388"/>
      <c r="G8" s="388"/>
      <c r="H8" s="388"/>
      <c r="I8" s="388"/>
      <c r="J8" s="114"/>
    </row>
    <row r="9" spans="2:10" ht="12.75">
      <c r="B9" s="113"/>
      <c r="C9" s="9"/>
      <c r="D9" s="9"/>
      <c r="E9" s="9"/>
      <c r="F9" s="9"/>
      <c r="G9" s="9"/>
      <c r="H9" s="9"/>
      <c r="I9" s="9"/>
      <c r="J9" s="114"/>
    </row>
    <row r="10" spans="2:11" ht="12.75">
      <c r="B10" s="113"/>
      <c r="C10" s="9"/>
      <c r="D10" s="9"/>
      <c r="E10" s="9"/>
      <c r="F10" s="389">
        <f>'субабоненты  по напр'!O15</f>
        <v>41639</v>
      </c>
      <c r="G10" s="387"/>
      <c r="H10" s="387"/>
      <c r="I10" s="387"/>
      <c r="J10" s="115"/>
      <c r="K10" s="10"/>
    </row>
    <row r="11" spans="2:10" ht="12.75">
      <c r="B11" s="113"/>
      <c r="C11" s="9"/>
      <c r="D11" s="10"/>
      <c r="E11" s="9"/>
      <c r="F11" s="9"/>
      <c r="G11" s="9"/>
      <c r="H11" s="9"/>
      <c r="I11" s="9"/>
      <c r="J11" s="114"/>
    </row>
    <row r="12" spans="2:10" ht="12.75">
      <c r="B12" s="113"/>
      <c r="C12" s="386" t="s">
        <v>0</v>
      </c>
      <c r="D12" s="385" t="s">
        <v>31</v>
      </c>
      <c r="E12" s="384" t="s">
        <v>16</v>
      </c>
      <c r="F12" s="384"/>
      <c r="G12" s="384"/>
      <c r="H12" s="384"/>
      <c r="I12" s="384"/>
      <c r="J12" s="114"/>
    </row>
    <row r="13" spans="2:10" ht="12.75">
      <c r="B13" s="113"/>
      <c r="C13" s="386"/>
      <c r="D13" s="386"/>
      <c r="E13" s="11" t="s">
        <v>1</v>
      </c>
      <c r="F13" s="11" t="s">
        <v>2</v>
      </c>
      <c r="G13" s="11" t="s">
        <v>17</v>
      </c>
      <c r="H13" s="11" t="s">
        <v>18</v>
      </c>
      <c r="I13" s="11" t="s">
        <v>3</v>
      </c>
      <c r="J13" s="114"/>
    </row>
    <row r="14" spans="2:10" ht="12.75">
      <c r="B14" s="113"/>
      <c r="C14" s="11">
        <v>1</v>
      </c>
      <c r="D14" s="12" t="s">
        <v>239</v>
      </c>
      <c r="E14" s="78">
        <f>F14</f>
        <v>6652674</v>
      </c>
      <c r="F14" s="73">
        <f>'рх '!AB36</f>
        <v>6652674</v>
      </c>
      <c r="G14" s="73"/>
      <c r="H14" s="73"/>
      <c r="I14" s="11"/>
      <c r="J14" s="114"/>
    </row>
    <row r="15" spans="2:10" ht="12.75">
      <c r="B15" s="113"/>
      <c r="C15" s="11"/>
      <c r="D15" s="12"/>
      <c r="E15" s="73"/>
      <c r="F15" s="73"/>
      <c r="G15" s="73"/>
      <c r="H15" s="73"/>
      <c r="I15" s="11"/>
      <c r="J15" s="114"/>
    </row>
    <row r="16" spans="2:10" ht="12.75">
      <c r="B16" s="113"/>
      <c r="C16" s="11">
        <v>2</v>
      </c>
      <c r="D16" s="12" t="s">
        <v>132</v>
      </c>
      <c r="E16" s="73">
        <f>H16</f>
        <v>718270</v>
      </c>
      <c r="F16" s="73"/>
      <c r="G16" s="73"/>
      <c r="H16" s="78">
        <f>718270</f>
        <v>718270</v>
      </c>
      <c r="I16" s="11"/>
      <c r="J16" s="114"/>
    </row>
    <row r="17" spans="2:12" ht="12.75">
      <c r="B17" s="113"/>
      <c r="C17" s="11"/>
      <c r="D17" s="13"/>
      <c r="E17" s="73"/>
      <c r="F17" s="73"/>
      <c r="G17" s="73"/>
      <c r="H17" s="73"/>
      <c r="I17" s="11"/>
      <c r="J17" s="114"/>
      <c r="L17" s="3" t="e">
        <f>E14=#REF!</f>
        <v>#REF!</v>
      </c>
    </row>
    <row r="18" spans="2:10" ht="13.5" customHeight="1">
      <c r="B18" s="113"/>
      <c r="C18" s="18"/>
      <c r="D18" s="14"/>
      <c r="E18" s="73"/>
      <c r="F18" s="73"/>
      <c r="G18" s="73"/>
      <c r="H18" s="73"/>
      <c r="I18" s="11"/>
      <c r="J18" s="114"/>
    </row>
    <row r="19" spans="2:11" ht="12.75">
      <c r="B19" s="113"/>
      <c r="C19" s="11">
        <v>3</v>
      </c>
      <c r="D19" s="14" t="s">
        <v>32</v>
      </c>
      <c r="E19" s="73">
        <f>E14+E16</f>
        <v>7370944</v>
      </c>
      <c r="F19" s="73">
        <f>F14</f>
        <v>6652674</v>
      </c>
      <c r="G19" s="73"/>
      <c r="H19" s="73">
        <f>H16</f>
        <v>718270</v>
      </c>
      <c r="I19" s="11"/>
      <c r="J19" s="114"/>
      <c r="K19" s="86"/>
    </row>
    <row r="20" spans="2:11" ht="12.75">
      <c r="B20" s="113"/>
      <c r="C20" s="9"/>
      <c r="D20" s="19"/>
      <c r="E20" s="9"/>
      <c r="F20" s="9"/>
      <c r="G20" s="9"/>
      <c r="H20" s="9"/>
      <c r="I20" s="9"/>
      <c r="J20" s="114"/>
      <c r="K20" s="86"/>
    </row>
    <row r="21" spans="2:11" ht="12.75">
      <c r="B21" s="113"/>
      <c r="C21" s="9"/>
      <c r="D21" s="19"/>
      <c r="E21" s="9"/>
      <c r="F21" s="9"/>
      <c r="G21" s="9"/>
      <c r="H21" s="9"/>
      <c r="I21" s="9"/>
      <c r="J21" s="114"/>
      <c r="K21" s="86"/>
    </row>
    <row r="22" spans="2:10" ht="12.75">
      <c r="B22" s="113"/>
      <c r="C22" s="9"/>
      <c r="D22" s="19"/>
      <c r="E22" s="9"/>
      <c r="F22" s="9"/>
      <c r="G22" s="9"/>
      <c r="H22" s="9"/>
      <c r="I22" s="9"/>
      <c r="J22" s="114"/>
    </row>
    <row r="23" spans="2:10" ht="15.75">
      <c r="B23" s="113"/>
      <c r="C23" s="9"/>
      <c r="D23" s="19"/>
      <c r="E23" s="9"/>
      <c r="F23" s="157" t="s">
        <v>169</v>
      </c>
      <c r="G23" s="9"/>
      <c r="H23" s="9"/>
      <c r="I23" s="9"/>
      <c r="J23" s="114"/>
    </row>
    <row r="24" spans="2:10" ht="15.75">
      <c r="B24" s="113"/>
      <c r="C24" s="157" t="s">
        <v>158</v>
      </c>
      <c r="D24" s="158"/>
      <c r="E24" s="159"/>
      <c r="F24" s="102" t="s">
        <v>153</v>
      </c>
      <c r="G24" s="159"/>
      <c r="H24" s="159"/>
      <c r="I24" s="159"/>
      <c r="J24" s="114"/>
    </row>
    <row r="25" spans="2:10" ht="15.75" customHeight="1">
      <c r="B25" s="113"/>
      <c r="C25" s="157" t="s">
        <v>171</v>
      </c>
      <c r="D25" s="158"/>
      <c r="E25" s="159"/>
      <c r="F25" s="102" t="s">
        <v>72</v>
      </c>
      <c r="G25" s="102"/>
      <c r="H25" s="102"/>
      <c r="I25" s="102"/>
      <c r="J25" s="116"/>
    </row>
    <row r="26" spans="2:10" ht="45.75" customHeight="1">
      <c r="B26" s="113"/>
      <c r="C26" s="160" t="s">
        <v>149</v>
      </c>
      <c r="D26" s="158"/>
      <c r="E26" s="159"/>
      <c r="F26" s="102" t="s">
        <v>181</v>
      </c>
      <c r="G26" s="161"/>
      <c r="H26" s="161"/>
      <c r="I26" s="161"/>
      <c r="J26" s="116"/>
    </row>
    <row r="27" spans="2:10" ht="33.75" customHeight="1">
      <c r="B27" s="113"/>
      <c r="C27" s="157" t="s">
        <v>267</v>
      </c>
      <c r="D27" s="162"/>
      <c r="E27" s="159"/>
      <c r="F27" s="157" t="s">
        <v>267</v>
      </c>
      <c r="G27" s="102"/>
      <c r="H27" s="102"/>
      <c r="I27" s="102"/>
      <c r="J27" s="116"/>
    </row>
    <row r="28" spans="2:10" ht="15.75">
      <c r="B28" s="113"/>
      <c r="C28" s="159"/>
      <c r="D28" s="163"/>
      <c r="G28" s="103"/>
      <c r="H28" s="103"/>
      <c r="I28" s="103"/>
      <c r="J28" s="117"/>
    </row>
    <row r="29" spans="2:10" ht="15.75">
      <c r="B29" s="113"/>
      <c r="C29" s="164"/>
      <c r="D29" s="163"/>
      <c r="E29" s="159"/>
      <c r="F29" s="157"/>
      <c r="G29" s="159"/>
      <c r="H29" s="159"/>
      <c r="I29" s="159"/>
      <c r="J29" s="114"/>
    </row>
    <row r="30" spans="2:10" ht="12.75">
      <c r="B30" s="113"/>
      <c r="C30" s="9"/>
      <c r="D30" s="10"/>
      <c r="E30" s="9"/>
      <c r="F30" s="9"/>
      <c r="G30" s="9"/>
      <c r="H30" s="9"/>
      <c r="I30" s="9"/>
      <c r="J30" s="114"/>
    </row>
    <row r="31" spans="2:10" ht="13.5" thickBot="1">
      <c r="B31" s="118"/>
      <c r="C31" s="119"/>
      <c r="D31" s="120"/>
      <c r="E31" s="119"/>
      <c r="F31" s="119"/>
      <c r="G31" s="119"/>
      <c r="H31" s="119"/>
      <c r="I31" s="119"/>
      <c r="J31" s="121"/>
    </row>
    <row r="32" spans="2:10" ht="12.75">
      <c r="B32" s="10"/>
      <c r="C32" s="9"/>
      <c r="D32" s="10"/>
      <c r="E32" s="9"/>
      <c r="F32" s="9"/>
      <c r="G32" s="9"/>
      <c r="H32" s="9"/>
      <c r="I32" s="9"/>
      <c r="J32" s="10"/>
    </row>
    <row r="33" spans="2:10" ht="12.75">
      <c r="B33" s="10"/>
      <c r="C33" s="9"/>
      <c r="D33" s="10"/>
      <c r="E33" s="9"/>
      <c r="F33" s="9"/>
      <c r="G33" s="9"/>
      <c r="H33" s="9"/>
      <c r="I33" s="9"/>
      <c r="J33" s="10"/>
    </row>
    <row r="34" spans="2:10" ht="12.75">
      <c r="B34" s="10"/>
      <c r="C34" s="9"/>
      <c r="D34" s="10"/>
      <c r="E34" s="9"/>
      <c r="F34" s="9"/>
      <c r="G34" s="9"/>
      <c r="H34" s="9"/>
      <c r="I34" s="9"/>
      <c r="J34" s="10"/>
    </row>
    <row r="35" spans="2:10" ht="12.75">
      <c r="B35" s="10"/>
      <c r="C35" s="9"/>
      <c r="D35" s="10"/>
      <c r="E35" s="9"/>
      <c r="F35" s="9"/>
      <c r="G35" s="9"/>
      <c r="H35" s="9"/>
      <c r="I35" s="9"/>
      <c r="J35" s="10"/>
    </row>
    <row r="36" spans="2:10" ht="12.75">
      <c r="B36" s="10"/>
      <c r="C36" s="9"/>
      <c r="D36" s="10"/>
      <c r="E36" s="9"/>
      <c r="F36" s="9"/>
      <c r="G36" s="9"/>
      <c r="H36" s="9"/>
      <c r="I36" s="9"/>
      <c r="J36" s="10"/>
    </row>
    <row r="37" spans="2:10" ht="12.75">
      <c r="B37" s="10"/>
      <c r="C37" s="9"/>
      <c r="D37" s="10"/>
      <c r="E37" s="9"/>
      <c r="F37" s="9"/>
      <c r="G37" s="9"/>
      <c r="H37" s="9"/>
      <c r="I37" s="9"/>
      <c r="J37" s="10"/>
    </row>
    <row r="38" spans="2:10" ht="12.75">
      <c r="B38" s="10"/>
      <c r="C38" s="9"/>
      <c r="D38" s="10"/>
      <c r="E38" s="9"/>
      <c r="F38" s="9"/>
      <c r="G38" s="9"/>
      <c r="H38" s="9"/>
      <c r="I38" s="9"/>
      <c r="J38" s="10"/>
    </row>
    <row r="40" spans="2:9" ht="15.75">
      <c r="B40" s="15"/>
      <c r="C40" s="16"/>
      <c r="D40" s="17"/>
      <c r="E40" s="16"/>
      <c r="F40" s="15"/>
      <c r="G40" s="16"/>
      <c r="H40" s="16"/>
      <c r="I40" s="16"/>
    </row>
    <row r="41" spans="2:9" ht="15">
      <c r="B41" s="52"/>
      <c r="C41" s="16"/>
      <c r="D41" s="17"/>
      <c r="E41" s="16"/>
      <c r="F41" s="52"/>
      <c r="G41" s="16"/>
      <c r="H41" s="16"/>
      <c r="I41" s="16"/>
    </row>
    <row r="42" spans="2:9" ht="15">
      <c r="B42" s="52"/>
      <c r="C42" s="16"/>
      <c r="D42" s="17"/>
      <c r="E42" s="16"/>
      <c r="F42" s="53"/>
      <c r="G42" s="16"/>
      <c r="H42" s="16"/>
      <c r="I42" s="16"/>
    </row>
    <row r="43" spans="2:9" ht="15">
      <c r="B43" s="54"/>
      <c r="C43" s="16"/>
      <c r="D43" s="17"/>
      <c r="E43" s="16"/>
      <c r="F43" s="52"/>
      <c r="G43" s="16"/>
      <c r="H43" s="16"/>
      <c r="I43" s="16"/>
    </row>
    <row r="44" spans="2:9" ht="15">
      <c r="B44" s="55"/>
      <c r="C44" s="16"/>
      <c r="D44" s="17"/>
      <c r="E44" s="16"/>
      <c r="F44" s="54"/>
      <c r="G44" s="16"/>
      <c r="H44" s="16"/>
      <c r="I44" s="16"/>
    </row>
    <row r="45" ht="12.75">
      <c r="F45" s="52"/>
    </row>
  </sheetData>
  <sheetProtection/>
  <mergeCells count="7">
    <mergeCell ref="F2:J2"/>
    <mergeCell ref="B5:J5"/>
    <mergeCell ref="E12:I12"/>
    <mergeCell ref="D12:D13"/>
    <mergeCell ref="C12:C13"/>
    <mergeCell ref="C8:I8"/>
    <mergeCell ref="F10:I10"/>
  </mergeCells>
  <printOptions horizontalCentered="1"/>
  <pageMargins left="0.5905511811023623" right="0.5905511811023623" top="0.5905511811023623" bottom="0.5905511811023623" header="0.4724409448818898" footer="0.511811023622047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1"/>
  <sheetViews>
    <sheetView view="pageBreakPreview" zoomScale="75" zoomScaleSheetLayoutView="75" zoomScalePageLayoutView="0" workbookViewId="0" topLeftCell="C12">
      <selection activeCell="N24" sqref="N24"/>
    </sheetView>
  </sheetViews>
  <sheetFormatPr defaultColWidth="9.00390625" defaultRowHeight="12.75"/>
  <cols>
    <col min="1" max="1" width="5.75390625" style="0" customWidth="1"/>
    <col min="2" max="2" width="3.75390625" style="0" customWidth="1"/>
    <col min="3" max="3" width="7.625" style="0" customWidth="1"/>
    <col min="4" max="4" width="29.375" style="0" customWidth="1"/>
    <col min="5" max="5" width="11.875" style="0" customWidth="1"/>
    <col min="6" max="6" width="15.375" style="0" customWidth="1"/>
    <col min="7" max="7" width="14.625" style="0" customWidth="1"/>
    <col min="8" max="8" width="16.75390625" style="0" customWidth="1"/>
    <col min="9" max="9" width="14.625" style="0" customWidth="1"/>
    <col min="10" max="10" width="6.125" style="0" customWidth="1"/>
    <col min="11" max="11" width="15.125" style="0" bestFit="1" customWidth="1"/>
    <col min="12" max="12" width="17.375" style="82" customWidth="1"/>
    <col min="13" max="13" width="13.25390625" style="0" bestFit="1" customWidth="1"/>
    <col min="14" max="14" width="24.125" style="0" customWidth="1"/>
  </cols>
  <sheetData>
    <row r="1" spans="7:9" ht="15">
      <c r="G1" s="63"/>
      <c r="H1" s="63"/>
      <c r="I1" s="63"/>
    </row>
    <row r="2" spans="7:9" ht="15.75">
      <c r="G2" s="5"/>
      <c r="H2" s="64"/>
      <c r="I2" s="64"/>
    </row>
    <row r="3" spans="7:9" ht="45" customHeight="1">
      <c r="G3" s="56"/>
      <c r="H3" s="56"/>
      <c r="I3" s="56"/>
    </row>
    <row r="4" spans="7:9" ht="2.25" customHeight="1" hidden="1">
      <c r="G4" s="56"/>
      <c r="H4" s="56"/>
      <c r="I4" s="56"/>
    </row>
    <row r="6" spans="2:10" ht="16.5" thickBot="1">
      <c r="B6" s="57"/>
      <c r="C6" s="57"/>
      <c r="D6" s="57"/>
      <c r="E6" s="57"/>
      <c r="F6" s="57"/>
      <c r="G6" s="57"/>
      <c r="H6" s="57"/>
      <c r="I6" s="57"/>
      <c r="J6" s="57"/>
    </row>
    <row r="7" spans="2:10" ht="15">
      <c r="B7" s="20"/>
      <c r="C7" s="21"/>
      <c r="D7" s="21"/>
      <c r="E7" s="21"/>
      <c r="F7" s="21"/>
      <c r="G7" s="21"/>
      <c r="H7" s="21"/>
      <c r="I7" s="21"/>
      <c r="J7" s="22"/>
    </row>
    <row r="8" spans="2:10" ht="15">
      <c r="B8" s="23"/>
      <c r="C8" s="390" t="s">
        <v>160</v>
      </c>
      <c r="D8" s="390"/>
      <c r="E8" s="390"/>
      <c r="F8" s="390"/>
      <c r="G8" s="390"/>
      <c r="H8" s="390"/>
      <c r="I8" s="390"/>
      <c r="J8" s="24"/>
    </row>
    <row r="9" spans="2:10" ht="15.75">
      <c r="B9" s="23"/>
      <c r="C9" s="1"/>
      <c r="D9" s="25"/>
      <c r="E9" s="25"/>
      <c r="F9" s="25"/>
      <c r="G9" s="136">
        <f>'субабоненты  по напр'!O15</f>
        <v>41639</v>
      </c>
      <c r="H9" s="25"/>
      <c r="I9" s="25"/>
      <c r="J9" s="24"/>
    </row>
    <row r="10" spans="2:10" ht="15.75">
      <c r="B10" s="23"/>
      <c r="C10" s="1"/>
      <c r="D10" s="25"/>
      <c r="E10" s="25"/>
      <c r="F10" s="25"/>
      <c r="G10" s="25"/>
      <c r="H10" s="25"/>
      <c r="I10" s="25"/>
      <c r="J10" s="24"/>
    </row>
    <row r="11" spans="2:10" ht="15.75">
      <c r="B11" s="23"/>
      <c r="C11" s="1" t="s">
        <v>173</v>
      </c>
      <c r="D11" s="25"/>
      <c r="E11" s="25"/>
      <c r="F11" s="25"/>
      <c r="G11" s="25"/>
      <c r="H11" s="25"/>
      <c r="I11" s="25"/>
      <c r="J11" s="24"/>
    </row>
    <row r="12" spans="2:10" ht="15.75">
      <c r="B12" s="23"/>
      <c r="C12" s="300"/>
      <c r="D12" s="301"/>
      <c r="E12" s="301"/>
      <c r="F12" s="301"/>
      <c r="G12" s="301"/>
      <c r="H12" s="301"/>
      <c r="I12" s="301"/>
      <c r="J12" s="24"/>
    </row>
    <row r="13" spans="2:10" ht="60.75" customHeight="1">
      <c r="B13" s="23"/>
      <c r="C13" s="281" t="s">
        <v>33</v>
      </c>
      <c r="D13" s="282" t="s">
        <v>34</v>
      </c>
      <c r="E13" s="282" t="s">
        <v>35</v>
      </c>
      <c r="F13" s="282" t="s">
        <v>39</v>
      </c>
      <c r="G13" s="282" t="s">
        <v>36</v>
      </c>
      <c r="H13" s="282" t="s">
        <v>138</v>
      </c>
      <c r="I13" s="282" t="s">
        <v>247</v>
      </c>
      <c r="J13" s="24"/>
    </row>
    <row r="14" spans="2:11" ht="47.25" customHeight="1">
      <c r="B14" s="23"/>
      <c r="C14" s="281">
        <v>1</v>
      </c>
      <c r="D14" s="283" t="s">
        <v>262</v>
      </c>
      <c r="E14" s="282" t="s">
        <v>37</v>
      </c>
      <c r="F14" s="282" t="s">
        <v>2</v>
      </c>
      <c r="G14" s="281"/>
      <c r="H14" s="281"/>
      <c r="I14" s="284"/>
      <c r="J14" s="271"/>
      <c r="K14" s="272">
        <f>'субабоненты ведом'!F25</f>
        <v>67924</v>
      </c>
    </row>
    <row r="15" spans="2:14" ht="14.25" customHeight="1" thickBot="1">
      <c r="B15" s="23"/>
      <c r="C15" s="285"/>
      <c r="D15" s="286" t="str">
        <f>'субабоненты  по напр'!B9</f>
        <v>декабрь</v>
      </c>
      <c r="E15" s="285" t="s">
        <v>245</v>
      </c>
      <c r="F15" s="285" t="s">
        <v>40</v>
      </c>
      <c r="G15" s="287"/>
      <c r="H15" s="285"/>
      <c r="I15" s="288"/>
      <c r="J15" s="271"/>
      <c r="K15" s="273" t="s">
        <v>178</v>
      </c>
      <c r="M15" t="s">
        <v>250</v>
      </c>
      <c r="N15" t="s">
        <v>251</v>
      </c>
    </row>
    <row r="16" spans="2:14" ht="14.25" customHeight="1" thickBot="1">
      <c r="B16" s="23"/>
      <c r="C16" s="285"/>
      <c r="D16" s="286"/>
      <c r="E16" s="285" t="s">
        <v>245</v>
      </c>
      <c r="F16" s="285" t="s">
        <v>41</v>
      </c>
      <c r="G16" s="306">
        <f>'субабоненты  по напр'!U25/1000</f>
        <v>67.924</v>
      </c>
      <c r="H16" s="289">
        <v>52</v>
      </c>
      <c r="I16" s="290">
        <f>G16*H16</f>
        <v>3532.0480000000002</v>
      </c>
      <c r="J16" s="271"/>
      <c r="K16" s="274">
        <f>I16/M16</f>
        <v>52</v>
      </c>
      <c r="L16" s="174">
        <f>I16/H16*1000</f>
        <v>67924</v>
      </c>
      <c r="M16" s="307">
        <f>'субабоненты ведом'!F25/1000</f>
        <v>67.924</v>
      </c>
      <c r="N16" s="307">
        <f>'субабоненты ведом'!G25/1000</f>
        <v>5.576</v>
      </c>
    </row>
    <row r="17" spans="2:14" ht="14.25" customHeight="1">
      <c r="B17" s="23"/>
      <c r="C17" s="285"/>
      <c r="D17" s="286"/>
      <c r="E17" s="285" t="s">
        <v>245</v>
      </c>
      <c r="F17" s="285" t="s">
        <v>3</v>
      </c>
      <c r="G17" s="291">
        <f>'субабоненты  по напр'!V25/1000</f>
        <v>5.576</v>
      </c>
      <c r="H17" s="289">
        <f>H16</f>
        <v>52</v>
      </c>
      <c r="I17" s="290">
        <f>G17*H17</f>
        <v>289.952</v>
      </c>
      <c r="J17" s="271"/>
      <c r="K17" s="274">
        <f>I17/G17</f>
        <v>52</v>
      </c>
      <c r="L17" s="174">
        <f>I17/H17*1000</f>
        <v>5576</v>
      </c>
      <c r="N17" s="93"/>
    </row>
    <row r="18" spans="2:14" ht="14.25" customHeight="1">
      <c r="B18" s="23"/>
      <c r="C18" s="285"/>
      <c r="D18" s="286"/>
      <c r="E18" s="285" t="s">
        <v>246</v>
      </c>
      <c r="F18" s="285" t="s">
        <v>2</v>
      </c>
      <c r="G18" s="291"/>
      <c r="H18" s="292"/>
      <c r="I18" s="293"/>
      <c r="J18" s="271"/>
      <c r="K18" s="274" t="e">
        <f>I18/G18</f>
        <v>#DIV/0!</v>
      </c>
      <c r="L18" s="107"/>
      <c r="N18" s="93"/>
    </row>
    <row r="19" spans="2:14" ht="14.25" customHeight="1">
      <c r="B19" s="23"/>
      <c r="C19" s="285"/>
      <c r="D19" s="286"/>
      <c r="E19" s="285" t="s">
        <v>246</v>
      </c>
      <c r="F19" s="285" t="s">
        <v>40</v>
      </c>
      <c r="G19" s="291"/>
      <c r="H19" s="292"/>
      <c r="I19" s="293"/>
      <c r="J19" s="271"/>
      <c r="K19" s="274" t="e">
        <f>I19/G19</f>
        <v>#DIV/0!</v>
      </c>
      <c r="L19" s="107"/>
      <c r="N19" s="93"/>
    </row>
    <row r="20" spans="2:14" ht="14.25" customHeight="1">
      <c r="B20" s="23"/>
      <c r="C20" s="285"/>
      <c r="D20" s="286"/>
      <c r="E20" s="285" t="s">
        <v>246</v>
      </c>
      <c r="F20" s="285" t="s">
        <v>41</v>
      </c>
      <c r="G20" s="294">
        <f>609/1000</f>
        <v>0.609</v>
      </c>
      <c r="H20" s="295">
        <v>35135</v>
      </c>
      <c r="I20" s="290">
        <f>G20*H20</f>
        <v>21397.215</v>
      </c>
      <c r="J20" s="271"/>
      <c r="K20" s="274">
        <f>I20/G20</f>
        <v>35135</v>
      </c>
      <c r="L20" s="174">
        <f>G20*H20</f>
        <v>21397.215</v>
      </c>
      <c r="M20" s="308">
        <f>(I16+I20)*1.18</f>
        <v>29416.530339999998</v>
      </c>
      <c r="N20" s="131">
        <f>(I16+I20)*1.18</f>
        <v>29416.530339999998</v>
      </c>
    </row>
    <row r="21" spans="2:14" ht="14.25" customHeight="1">
      <c r="B21" s="23"/>
      <c r="C21" s="285"/>
      <c r="D21" s="286"/>
      <c r="E21" s="285" t="s">
        <v>246</v>
      </c>
      <c r="F21" s="285" t="s">
        <v>3</v>
      </c>
      <c r="G21" s="294">
        <f>66/1000</f>
        <v>0.066</v>
      </c>
      <c r="H21" s="295">
        <f>H20</f>
        <v>35135</v>
      </c>
      <c r="I21" s="290">
        <f>G21*H21</f>
        <v>2318.9100000000003</v>
      </c>
      <c r="J21" s="271"/>
      <c r="K21" s="274">
        <f>I21/G21</f>
        <v>35135</v>
      </c>
      <c r="L21" s="279">
        <f>G21*H21</f>
        <v>2318.9100000000003</v>
      </c>
      <c r="M21" s="308">
        <f>(I17+I21)*1.18</f>
        <v>3078.45716</v>
      </c>
      <c r="N21" s="131">
        <f>(I17+I21)*1.18</f>
        <v>3078.45716</v>
      </c>
    </row>
    <row r="22" spans="2:14" ht="16.5" customHeight="1">
      <c r="B22" s="23"/>
      <c r="C22" s="296"/>
      <c r="D22" s="296"/>
      <c r="E22" s="394" t="s">
        <v>142</v>
      </c>
      <c r="F22" s="394"/>
      <c r="G22" s="394"/>
      <c r="H22" s="394"/>
      <c r="I22" s="302">
        <f>I16+I17</f>
        <v>3822</v>
      </c>
      <c r="J22" s="271"/>
      <c r="K22" s="273"/>
      <c r="L22" s="132"/>
      <c r="N22" s="95"/>
    </row>
    <row r="23" spans="2:14" ht="15.75">
      <c r="B23" s="23"/>
      <c r="C23" s="391"/>
      <c r="D23" s="391"/>
      <c r="E23" s="391"/>
      <c r="F23" s="296"/>
      <c r="G23" s="394" t="s">
        <v>140</v>
      </c>
      <c r="H23" s="394"/>
      <c r="I23" s="303">
        <f>L23</f>
        <v>687.9599999999999</v>
      </c>
      <c r="J23" s="271"/>
      <c r="K23" s="275"/>
      <c r="L23" s="278">
        <f>I22*18%</f>
        <v>687.9599999999999</v>
      </c>
      <c r="M23" s="97"/>
      <c r="N23" s="95"/>
    </row>
    <row r="24" spans="2:14" ht="16.5" customHeight="1">
      <c r="B24" s="23"/>
      <c r="C24" s="391"/>
      <c r="D24" s="391"/>
      <c r="E24" s="391"/>
      <c r="F24" s="396" t="s">
        <v>143</v>
      </c>
      <c r="G24" s="396"/>
      <c r="H24" s="396"/>
      <c r="I24" s="297">
        <f>I22+I23</f>
        <v>4509.96</v>
      </c>
      <c r="J24" s="271"/>
      <c r="K24" s="273"/>
      <c r="L24" s="100"/>
      <c r="M24" s="101"/>
      <c r="N24" s="96"/>
    </row>
    <row r="25" spans="2:14" ht="15.75">
      <c r="B25" s="23"/>
      <c r="C25" s="296"/>
      <c r="D25" s="296"/>
      <c r="E25" s="296"/>
      <c r="F25" s="296"/>
      <c r="G25" s="394" t="s">
        <v>144</v>
      </c>
      <c r="H25" s="394"/>
      <c r="I25" s="304">
        <f>I20+I21</f>
        <v>23716.125</v>
      </c>
      <c r="J25" s="271"/>
      <c r="K25" s="275"/>
      <c r="L25" s="131"/>
      <c r="N25" s="95"/>
    </row>
    <row r="26" spans="2:14" ht="15.75">
      <c r="B26" s="23"/>
      <c r="C26" s="296"/>
      <c r="D26" s="296"/>
      <c r="E26" s="296"/>
      <c r="F26" s="296"/>
      <c r="G26" s="394" t="s">
        <v>141</v>
      </c>
      <c r="H26" s="394"/>
      <c r="I26" s="302">
        <f>L26</f>
        <v>4268.9025</v>
      </c>
      <c r="J26" s="271"/>
      <c r="K26" s="275"/>
      <c r="L26" s="278">
        <f>I25*18%</f>
        <v>4268.9025</v>
      </c>
      <c r="M26" s="97"/>
      <c r="N26" s="95"/>
    </row>
    <row r="27" spans="2:14" ht="16.5" customHeight="1">
      <c r="B27" s="23"/>
      <c r="C27" s="296"/>
      <c r="D27" s="296"/>
      <c r="E27" s="395" t="s">
        <v>145</v>
      </c>
      <c r="F27" s="395"/>
      <c r="G27" s="395"/>
      <c r="H27" s="395"/>
      <c r="I27" s="298">
        <f>I25+I26</f>
        <v>27985.0275</v>
      </c>
      <c r="J27" s="271"/>
      <c r="K27" s="275"/>
      <c r="L27" s="135"/>
      <c r="M27" s="101"/>
      <c r="N27" s="96"/>
    </row>
    <row r="28" spans="2:14" ht="16.5" customHeight="1" thickBot="1">
      <c r="B28" s="23"/>
      <c r="C28" s="296"/>
      <c r="D28" s="296"/>
      <c r="E28" s="305"/>
      <c r="F28" s="395" t="s">
        <v>146</v>
      </c>
      <c r="G28" s="395"/>
      <c r="H28" s="395"/>
      <c r="I28" s="304">
        <f>I23+I26</f>
        <v>4956.8625</v>
      </c>
      <c r="J28" s="271"/>
      <c r="K28" s="280">
        <f>I29/1.18</f>
        <v>27538.125</v>
      </c>
      <c r="L28" s="310">
        <f>I29-K28</f>
        <v>4956.862499999999</v>
      </c>
      <c r="N28" s="95"/>
    </row>
    <row r="29" spans="2:14" ht="16.5" thickBot="1">
      <c r="B29" s="134"/>
      <c r="C29" s="400" t="s">
        <v>148</v>
      </c>
      <c r="D29" s="400"/>
      <c r="E29" s="400"/>
      <c r="F29" s="400"/>
      <c r="G29" s="400"/>
      <c r="H29" s="400"/>
      <c r="I29" s="299">
        <f>I24+I27</f>
        <v>32494.9875</v>
      </c>
      <c r="J29" s="271"/>
      <c r="K29" s="275">
        <f>I22+I25</f>
        <v>27538.125</v>
      </c>
      <c r="L29" s="133"/>
      <c r="N29" s="98"/>
    </row>
    <row r="30" spans="2:12" ht="15.75">
      <c r="B30" s="23"/>
      <c r="C30" s="28"/>
      <c r="D30" s="79"/>
      <c r="E30" s="79"/>
      <c r="F30" s="79"/>
      <c r="G30" s="79"/>
      <c r="H30" s="79"/>
      <c r="I30" s="80"/>
      <c r="J30" s="271"/>
      <c r="K30" s="273"/>
      <c r="L30" s="94"/>
    </row>
    <row r="31" spans="2:10" ht="22.5" customHeight="1">
      <c r="B31" s="23"/>
      <c r="C31" s="398" t="s">
        <v>139</v>
      </c>
      <c r="D31" s="398"/>
      <c r="E31" s="398"/>
      <c r="F31" s="398"/>
      <c r="G31" s="398"/>
      <c r="H31" s="398"/>
      <c r="I31" s="398"/>
      <c r="J31" s="271"/>
    </row>
    <row r="32" spans="2:12" ht="27" customHeight="1">
      <c r="B32" s="23"/>
      <c r="C32" s="392" t="s">
        <v>270</v>
      </c>
      <c r="D32" s="392"/>
      <c r="E32" s="392"/>
      <c r="F32" s="392"/>
      <c r="G32" s="392"/>
      <c r="H32" s="392"/>
      <c r="I32" s="392"/>
      <c r="J32" s="393"/>
      <c r="K32" s="172" t="s">
        <v>174</v>
      </c>
      <c r="L32" s="172"/>
    </row>
    <row r="33" spans="2:12" ht="27" customHeight="1">
      <c r="B33" s="23"/>
      <c r="C33" s="399" t="s">
        <v>38</v>
      </c>
      <c r="D33" s="399"/>
      <c r="E33" s="399"/>
      <c r="F33" s="399"/>
      <c r="G33" s="399"/>
      <c r="H33" s="399"/>
      <c r="I33" s="399"/>
      <c r="J33" s="271"/>
      <c r="K33" s="172">
        <v>0.052</v>
      </c>
      <c r="L33" s="172" t="s">
        <v>175</v>
      </c>
    </row>
    <row r="34" spans="2:12" ht="16.5" customHeight="1">
      <c r="B34" s="23"/>
      <c r="C34" s="29"/>
      <c r="D34" s="29"/>
      <c r="E34" s="29"/>
      <c r="F34" s="29"/>
      <c r="G34" s="29"/>
      <c r="H34" s="29"/>
      <c r="I34" s="29"/>
      <c r="J34" s="24"/>
      <c r="K34" s="173">
        <v>35135</v>
      </c>
      <c r="L34" s="173" t="s">
        <v>176</v>
      </c>
    </row>
    <row r="35" spans="2:12" ht="15">
      <c r="B35" s="23"/>
      <c r="C35" s="89"/>
      <c r="D35" s="87"/>
      <c r="E35" s="87"/>
      <c r="F35" s="87"/>
      <c r="G35" s="29"/>
      <c r="H35" s="29"/>
      <c r="I35" s="29"/>
      <c r="J35" s="24"/>
      <c r="K35" s="99"/>
      <c r="L35" s="99"/>
    </row>
    <row r="36" spans="2:12" ht="15.75">
      <c r="B36" s="23"/>
      <c r="C36" s="89"/>
      <c r="D36" s="88" t="s">
        <v>150</v>
      </c>
      <c r="E36" s="88"/>
      <c r="F36" s="88"/>
      <c r="G36" s="102" t="s">
        <v>168</v>
      </c>
      <c r="H36" s="102"/>
      <c r="I36" s="102"/>
      <c r="J36" s="165"/>
      <c r="K36" s="38"/>
      <c r="L36" s="99"/>
    </row>
    <row r="37" spans="2:12" ht="15.75" customHeight="1">
      <c r="B37" s="23"/>
      <c r="C37" s="89"/>
      <c r="D37" s="90" t="s">
        <v>156</v>
      </c>
      <c r="E37" s="166"/>
      <c r="F37" s="166"/>
      <c r="G37" s="102" t="s">
        <v>153</v>
      </c>
      <c r="H37" s="108"/>
      <c r="I37" s="104"/>
      <c r="J37" s="105"/>
      <c r="K37" s="102"/>
      <c r="L37" s="99"/>
    </row>
    <row r="38" spans="2:12" ht="15.75">
      <c r="B38" s="23"/>
      <c r="C38" s="89"/>
      <c r="D38" s="88" t="s">
        <v>172</v>
      </c>
      <c r="E38" s="91"/>
      <c r="F38" s="91"/>
      <c r="G38" s="102" t="s">
        <v>72</v>
      </c>
      <c r="H38" s="102"/>
      <c r="I38" s="102"/>
      <c r="J38" s="105"/>
      <c r="K38" s="102"/>
      <c r="L38" s="99"/>
    </row>
    <row r="39" spans="2:12" ht="42" customHeight="1">
      <c r="B39" s="23"/>
      <c r="C39" s="89"/>
      <c r="D39" s="88" t="s">
        <v>157</v>
      </c>
      <c r="E39" s="88"/>
      <c r="F39" s="88"/>
      <c r="G39" s="102" t="s">
        <v>181</v>
      </c>
      <c r="H39" s="102"/>
      <c r="I39" s="102"/>
      <c r="J39" s="105"/>
      <c r="K39" s="102"/>
      <c r="L39" s="99"/>
    </row>
    <row r="40" spans="2:12" ht="34.5" customHeight="1">
      <c r="B40" s="23"/>
      <c r="C40" s="89"/>
      <c r="D40" s="397" t="s">
        <v>268</v>
      </c>
      <c r="E40" s="397"/>
      <c r="F40" s="397"/>
      <c r="G40" s="103" t="s">
        <v>263</v>
      </c>
      <c r="H40" s="102"/>
      <c r="I40" s="102"/>
      <c r="J40" s="105"/>
      <c r="K40" s="102"/>
      <c r="L40" s="99"/>
    </row>
    <row r="41" spans="2:12" ht="15.75">
      <c r="B41" s="23"/>
      <c r="C41" s="89"/>
      <c r="H41" s="103"/>
      <c r="I41" s="103"/>
      <c r="J41" s="106"/>
      <c r="K41" s="103"/>
      <c r="L41" s="99"/>
    </row>
    <row r="42" spans="2:12" ht="16.5" thickBot="1">
      <c r="B42" s="26"/>
      <c r="C42" s="27"/>
      <c r="D42" s="27"/>
      <c r="E42" s="27"/>
      <c r="F42" s="27"/>
      <c r="G42" s="27"/>
      <c r="H42" s="65"/>
      <c r="I42" s="65"/>
      <c r="J42" s="66"/>
      <c r="K42" s="25"/>
      <c r="L42" s="99"/>
    </row>
    <row r="43" spans="11:12" ht="15">
      <c r="K43" s="25"/>
      <c r="L43" s="99"/>
    </row>
    <row r="50" ht="15">
      <c r="E50" s="171"/>
    </row>
    <row r="51" ht="15">
      <c r="E51" s="171"/>
    </row>
  </sheetData>
  <sheetProtection/>
  <mergeCells count="15">
    <mergeCell ref="D40:F40"/>
    <mergeCell ref="E27:H27"/>
    <mergeCell ref="C31:I31"/>
    <mergeCell ref="C33:I33"/>
    <mergeCell ref="C29:H29"/>
    <mergeCell ref="C8:I8"/>
    <mergeCell ref="C23:E23"/>
    <mergeCell ref="C24:E24"/>
    <mergeCell ref="C32:J32"/>
    <mergeCell ref="E22:H22"/>
    <mergeCell ref="F28:H28"/>
    <mergeCell ref="G23:H23"/>
    <mergeCell ref="G25:H25"/>
    <mergeCell ref="G26:H26"/>
    <mergeCell ref="F24:H2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6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Q69"/>
  <sheetViews>
    <sheetView view="pageBreakPreview" zoomScaleSheetLayoutView="100" zoomScalePageLayoutView="0" workbookViewId="0" topLeftCell="D49">
      <selection activeCell="O22" sqref="O22"/>
    </sheetView>
  </sheetViews>
  <sheetFormatPr defaultColWidth="8.00390625" defaultRowHeight="12.75"/>
  <cols>
    <col min="1" max="1" width="6.75390625" style="181" customWidth="1"/>
    <col min="2" max="2" width="4.625" style="181" customWidth="1"/>
    <col min="3" max="3" width="2.75390625" style="181" customWidth="1"/>
    <col min="4" max="4" width="6.00390625" style="181" customWidth="1"/>
    <col min="5" max="5" width="49.125" style="182" customWidth="1"/>
    <col min="6" max="7" width="10.75390625" style="181" customWidth="1"/>
    <col min="8" max="11" width="10.625" style="181" customWidth="1"/>
    <col min="12" max="12" width="2.75390625" style="181" customWidth="1"/>
    <col min="13" max="16384" width="8.00390625" style="181" customWidth="1"/>
  </cols>
  <sheetData>
    <row r="1" ht="12.75" hidden="1"/>
    <row r="2" spans="4:15" ht="15.75" hidden="1">
      <c r="D2" s="183" t="s">
        <v>182</v>
      </c>
      <c r="H2" s="184"/>
      <c r="I2" s="184"/>
      <c r="J2" s="183" t="s">
        <v>182</v>
      </c>
      <c r="K2" s="185"/>
      <c r="L2" s="185"/>
      <c r="M2" s="186"/>
      <c r="N2" s="187"/>
      <c r="O2" s="186"/>
    </row>
    <row r="3" spans="4:15" ht="15.75" hidden="1">
      <c r="D3" s="188"/>
      <c r="H3" s="186"/>
      <c r="I3" s="189"/>
      <c r="J3" s="188"/>
      <c r="K3" s="188"/>
      <c r="L3" s="188"/>
      <c r="M3" s="188"/>
      <c r="N3" s="188"/>
      <c r="O3" s="186"/>
    </row>
    <row r="4" spans="4:15" ht="15.75" hidden="1">
      <c r="D4" s="190" t="s">
        <v>183</v>
      </c>
      <c r="H4" s="186"/>
      <c r="I4" s="189"/>
      <c r="J4" s="190"/>
      <c r="K4" s="191"/>
      <c r="L4" s="192"/>
      <c r="M4" s="192"/>
      <c r="N4" s="193"/>
      <c r="O4" s="186"/>
    </row>
    <row r="5" spans="4:15" ht="15.75" hidden="1">
      <c r="D5" s="189"/>
      <c r="H5" s="186"/>
      <c r="I5" s="189"/>
      <c r="J5" s="189"/>
      <c r="K5" s="191"/>
      <c r="L5" s="192"/>
      <c r="M5" s="192"/>
      <c r="N5" s="193"/>
      <c r="O5" s="186"/>
    </row>
    <row r="6" spans="4:15" ht="15.75" hidden="1">
      <c r="D6" s="190" t="s">
        <v>184</v>
      </c>
      <c r="H6" s="186"/>
      <c r="I6" s="189"/>
      <c r="J6" s="190" t="s">
        <v>185</v>
      </c>
      <c r="K6" s="191"/>
      <c r="L6" s="192"/>
      <c r="M6" s="192"/>
      <c r="N6" s="193"/>
      <c r="O6" s="186"/>
    </row>
    <row r="7" spans="4:15" ht="15.75" hidden="1">
      <c r="D7" s="190" t="s">
        <v>186</v>
      </c>
      <c r="H7" s="186"/>
      <c r="I7" s="189"/>
      <c r="J7" s="190" t="s">
        <v>186</v>
      </c>
      <c r="K7" s="191"/>
      <c r="L7" s="192"/>
      <c r="M7" s="192"/>
      <c r="N7" s="193"/>
      <c r="O7" s="186"/>
    </row>
    <row r="8" spans="9:17" ht="15.75" hidden="1">
      <c r="I8" s="194"/>
      <c r="J8" s="186"/>
      <c r="K8" s="186"/>
      <c r="L8" s="186"/>
      <c r="M8" s="186"/>
      <c r="N8" s="192"/>
      <c r="O8" s="193"/>
      <c r="P8" s="193"/>
      <c r="Q8" s="186"/>
    </row>
    <row r="9" spans="9:17" ht="15.75" hidden="1">
      <c r="I9" s="194"/>
      <c r="J9" s="186"/>
      <c r="K9" s="186"/>
      <c r="L9" s="186"/>
      <c r="M9" s="186"/>
      <c r="N9" s="192"/>
      <c r="O9" s="193"/>
      <c r="P9" s="193"/>
      <c r="Q9" s="186"/>
    </row>
    <row r="10" spans="2:17" ht="18" customHeight="1">
      <c r="B10" s="403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192"/>
      <c r="O10" s="193"/>
      <c r="P10" s="193"/>
      <c r="Q10" s="186"/>
    </row>
    <row r="11" spans="3:15" ht="12.75">
      <c r="C11" s="195"/>
      <c r="D11" s="195"/>
      <c r="E11" s="251"/>
      <c r="F11" s="195"/>
      <c r="G11" s="195"/>
      <c r="H11" s="195"/>
      <c r="I11" s="195"/>
      <c r="J11" s="195"/>
      <c r="K11" s="195"/>
      <c r="L11" s="195"/>
      <c r="M11" s="195"/>
      <c r="N11" s="195"/>
      <c r="O11" s="195"/>
    </row>
    <row r="12" spans="2:13" ht="15.75" customHeight="1">
      <c r="B12" s="195"/>
      <c r="C12" s="195"/>
      <c r="D12" s="196"/>
      <c r="E12" s="197"/>
      <c r="F12" s="196"/>
      <c r="G12" s="196"/>
      <c r="H12" s="324"/>
      <c r="I12" s="324"/>
      <c r="J12" s="325"/>
      <c r="K12" s="203"/>
      <c r="L12" s="195"/>
      <c r="M12" s="195"/>
    </row>
    <row r="13" spans="2:13" ht="15.75" customHeight="1">
      <c r="B13" s="195"/>
      <c r="C13" s="195"/>
      <c r="D13" s="196"/>
      <c r="E13" s="197"/>
      <c r="F13" s="196"/>
      <c r="G13" s="198" t="s">
        <v>187</v>
      </c>
      <c r="J13" s="199"/>
      <c r="K13" s="200"/>
      <c r="L13" s="195"/>
      <c r="M13" s="195"/>
    </row>
    <row r="14" spans="2:13" ht="15.75" customHeight="1">
      <c r="B14" s="195"/>
      <c r="C14" s="195"/>
      <c r="D14" s="196"/>
      <c r="E14" s="197"/>
      <c r="F14" s="196"/>
      <c r="G14" s="201" t="s">
        <v>236</v>
      </c>
      <c r="J14" s="202"/>
      <c r="K14" s="202"/>
      <c r="L14" s="195"/>
      <c r="M14" s="195"/>
    </row>
    <row r="15" spans="2:13" ht="15.75" customHeight="1">
      <c r="B15" s="195"/>
      <c r="C15" s="195"/>
      <c r="D15" s="196"/>
      <c r="E15" s="197"/>
      <c r="F15" s="196"/>
      <c r="G15" s="201" t="s">
        <v>188</v>
      </c>
      <c r="J15" s="202"/>
      <c r="K15" s="202"/>
      <c r="L15" s="195"/>
      <c r="M15" s="195"/>
    </row>
    <row r="16" spans="2:13" ht="12.75">
      <c r="B16" s="195"/>
      <c r="C16" s="195"/>
      <c r="D16" s="196"/>
      <c r="E16" s="197"/>
      <c r="F16" s="196"/>
      <c r="G16" s="342"/>
      <c r="H16" s="342"/>
      <c r="I16" s="342"/>
      <c r="J16" s="342"/>
      <c r="K16" s="342"/>
      <c r="L16" s="195"/>
      <c r="M16" s="195"/>
    </row>
    <row r="17" spans="2:13" ht="39.75" customHeight="1">
      <c r="B17" s="195"/>
      <c r="C17" s="402" t="s">
        <v>189</v>
      </c>
      <c r="D17" s="402"/>
      <c r="E17" s="402"/>
      <c r="F17" s="402"/>
      <c r="G17" s="402"/>
      <c r="H17" s="402"/>
      <c r="I17" s="402"/>
      <c r="J17" s="402"/>
      <c r="K17" s="402"/>
      <c r="L17" s="402"/>
      <c r="M17" s="326"/>
    </row>
    <row r="18" spans="2:13" ht="12.75">
      <c r="B18" s="195"/>
      <c r="C18" s="195"/>
      <c r="D18" s="196"/>
      <c r="E18" s="197"/>
      <c r="F18" s="196"/>
      <c r="G18" s="196"/>
      <c r="H18" s="196"/>
      <c r="I18" s="196"/>
      <c r="J18" s="196"/>
      <c r="K18" s="203"/>
      <c r="L18" s="195"/>
      <c r="M18" s="195"/>
    </row>
    <row r="19" spans="2:13" ht="12.75">
      <c r="B19" s="195"/>
      <c r="C19" s="195"/>
      <c r="D19" s="196"/>
      <c r="E19" s="197"/>
      <c r="F19" s="196"/>
      <c r="G19" s="196"/>
      <c r="H19" s="196"/>
      <c r="I19" s="196"/>
      <c r="J19" s="196"/>
      <c r="K19" s="196"/>
      <c r="L19" s="195"/>
      <c r="M19" s="195"/>
    </row>
    <row r="20" spans="2:13" ht="16.5" customHeight="1">
      <c r="B20" s="195"/>
      <c r="C20" s="195"/>
      <c r="D20" s="401" t="s">
        <v>238</v>
      </c>
      <c r="E20" s="401"/>
      <c r="F20" s="401"/>
      <c r="G20" s="401"/>
      <c r="H20" s="401"/>
      <c r="I20" s="401"/>
      <c r="J20" s="401"/>
      <c r="K20" s="401"/>
      <c r="L20" s="401"/>
      <c r="M20" s="195"/>
    </row>
    <row r="21" spans="2:13" ht="16.5" customHeight="1">
      <c r="B21" s="195"/>
      <c r="C21" s="195"/>
      <c r="D21" s="204"/>
      <c r="E21" s="270" t="s">
        <v>244</v>
      </c>
      <c r="F21" s="204" t="str">
        <f>'субабоненты ведом'!B12</f>
        <v>декабрь</v>
      </c>
      <c r="G21" s="204" t="s">
        <v>254</v>
      </c>
      <c r="H21" s="204"/>
      <c r="I21" s="204"/>
      <c r="J21" s="204"/>
      <c r="K21" s="204"/>
      <c r="L21" s="204"/>
      <c r="M21" s="195"/>
    </row>
    <row r="22" spans="2:13" ht="13.5" thickBot="1">
      <c r="B22" s="195"/>
      <c r="C22" s="195"/>
      <c r="D22" s="205" t="s">
        <v>190</v>
      </c>
      <c r="E22" s="206"/>
      <c r="F22" s="205"/>
      <c r="G22" s="205"/>
      <c r="H22" s="205"/>
      <c r="I22" s="205"/>
      <c r="J22" s="205"/>
      <c r="K22" s="205"/>
      <c r="L22" s="195"/>
      <c r="M22" s="195"/>
    </row>
    <row r="23" spans="2:13" ht="12.75">
      <c r="B23" s="195"/>
      <c r="C23" s="195"/>
      <c r="D23" s="207" t="s">
        <v>0</v>
      </c>
      <c r="E23" s="208"/>
      <c r="F23" s="209" t="s">
        <v>1</v>
      </c>
      <c r="G23" s="209" t="s">
        <v>191</v>
      </c>
      <c r="H23" s="210" t="s">
        <v>2</v>
      </c>
      <c r="I23" s="210" t="s">
        <v>40</v>
      </c>
      <c r="J23" s="210" t="s">
        <v>192</v>
      </c>
      <c r="K23" s="211" t="s">
        <v>3</v>
      </c>
      <c r="L23" s="195"/>
      <c r="M23" s="195"/>
    </row>
    <row r="24" spans="2:13" s="218" customFormat="1" ht="12.75" thickBot="1">
      <c r="B24" s="323"/>
      <c r="C24" s="323"/>
      <c r="D24" s="212">
        <v>1</v>
      </c>
      <c r="E24" s="213">
        <v>2</v>
      </c>
      <c r="F24" s="214">
        <v>3</v>
      </c>
      <c r="G24" s="215">
        <v>4</v>
      </c>
      <c r="H24" s="216">
        <v>5</v>
      </c>
      <c r="I24" s="215">
        <v>6</v>
      </c>
      <c r="J24" s="217">
        <v>7</v>
      </c>
      <c r="K24" s="217">
        <v>8</v>
      </c>
      <c r="L24" s="323"/>
      <c r="M24" s="323"/>
    </row>
    <row r="25" spans="2:13" ht="15" thickTop="1">
      <c r="B25" s="195"/>
      <c r="C25" s="195"/>
      <c r="D25" s="219" t="s">
        <v>193</v>
      </c>
      <c r="E25" s="220" t="s">
        <v>227</v>
      </c>
      <c r="F25" s="252">
        <f>J25+H25+K25</f>
        <v>7370944</v>
      </c>
      <c r="G25" s="221"/>
      <c r="H25" s="253">
        <f>H27</f>
        <v>6652674</v>
      </c>
      <c r="I25" s="222"/>
      <c r="J25" s="253">
        <f>J28</f>
        <v>718270</v>
      </c>
      <c r="K25" s="319"/>
      <c r="L25" s="195"/>
      <c r="M25" s="195"/>
    </row>
    <row r="26" spans="2:13" ht="12.75">
      <c r="B26" s="195"/>
      <c r="C26" s="195"/>
      <c r="D26" s="223"/>
      <c r="E26" s="224" t="s">
        <v>194</v>
      </c>
      <c r="F26" s="225"/>
      <c r="G26" s="225"/>
      <c r="H26" s="226"/>
      <c r="I26" s="226"/>
      <c r="J26" s="226"/>
      <c r="K26" s="227"/>
      <c r="L26" s="195"/>
      <c r="M26" s="195"/>
    </row>
    <row r="27" spans="2:13" ht="12.75">
      <c r="B27" s="195"/>
      <c r="C27" s="195"/>
      <c r="D27" s="223" t="s">
        <v>195</v>
      </c>
      <c r="E27" s="224" t="s">
        <v>242</v>
      </c>
      <c r="F27" s="258">
        <f>SUM(H27:K27)</f>
        <v>6652674</v>
      </c>
      <c r="G27" s="225"/>
      <c r="H27" s="257">
        <f>'Приложение 2'!F14</f>
        <v>6652674</v>
      </c>
      <c r="I27" s="228"/>
      <c r="J27" s="228"/>
      <c r="K27" s="229"/>
      <c r="L27" s="195"/>
      <c r="M27" s="195"/>
    </row>
    <row r="28" spans="2:13" ht="12.75">
      <c r="B28" s="195"/>
      <c r="C28" s="195"/>
      <c r="D28" s="223" t="s">
        <v>197</v>
      </c>
      <c r="E28" s="224" t="s">
        <v>132</v>
      </c>
      <c r="F28" s="258">
        <f>SUM(I28:K28)</f>
        <v>718270</v>
      </c>
      <c r="G28" s="225"/>
      <c r="H28" s="195"/>
      <c r="I28" s="226"/>
      <c r="J28" s="257">
        <f>'Приложение 2'!E16</f>
        <v>718270</v>
      </c>
      <c r="K28" s="229"/>
      <c r="L28" s="195"/>
      <c r="M28" s="195"/>
    </row>
    <row r="29" spans="2:13" ht="12.75">
      <c r="B29" s="195"/>
      <c r="C29" s="195"/>
      <c r="D29" s="223" t="s">
        <v>199</v>
      </c>
      <c r="E29" s="224" t="s">
        <v>199</v>
      </c>
      <c r="F29" s="225"/>
      <c r="G29" s="225"/>
      <c r="H29" s="226"/>
      <c r="I29" s="226"/>
      <c r="J29" s="226"/>
      <c r="K29" s="229"/>
      <c r="L29" s="195"/>
      <c r="M29" s="195"/>
    </row>
    <row r="30" spans="2:13" ht="14.25">
      <c r="B30" s="195"/>
      <c r="C30" s="195"/>
      <c r="D30" s="223" t="s">
        <v>200</v>
      </c>
      <c r="E30" s="224" t="s">
        <v>228</v>
      </c>
      <c r="F30" s="258">
        <f>SUM(H30:K30)</f>
        <v>269408.0032</v>
      </c>
      <c r="G30" s="230"/>
      <c r="H30" s="257">
        <f>H25*3.655%</f>
        <v>243155.2347</v>
      </c>
      <c r="I30" s="226"/>
      <c r="J30" s="257">
        <f>J25*3.655%</f>
        <v>26252.7685</v>
      </c>
      <c r="K30" s="320"/>
      <c r="L30" s="195"/>
      <c r="M30" s="266" t="s">
        <v>243</v>
      </c>
    </row>
    <row r="31" spans="2:13" ht="12.75">
      <c r="B31" s="195"/>
      <c r="C31" s="195"/>
      <c r="D31" s="223" t="s">
        <v>201</v>
      </c>
      <c r="E31" s="224" t="s">
        <v>202</v>
      </c>
      <c r="F31" s="254">
        <f>(F30/F25)*100</f>
        <v>3.655</v>
      </c>
      <c r="G31" s="231"/>
      <c r="H31" s="254">
        <f>(H30/H25)*100</f>
        <v>3.655</v>
      </c>
      <c r="I31" s="226"/>
      <c r="J31" s="254">
        <f>(J30/J25)*100</f>
        <v>3.655</v>
      </c>
      <c r="K31" s="321"/>
      <c r="L31" s="195"/>
      <c r="M31" s="195"/>
    </row>
    <row r="32" spans="2:13" ht="14.25">
      <c r="B32" s="195"/>
      <c r="C32" s="195"/>
      <c r="D32" s="223">
        <v>3</v>
      </c>
      <c r="E32" s="224" t="s">
        <v>229</v>
      </c>
      <c r="F32" s="232"/>
      <c r="G32" s="232"/>
      <c r="H32" s="233"/>
      <c r="I32" s="233"/>
      <c r="J32" s="233"/>
      <c r="K32" s="234"/>
      <c r="L32" s="195"/>
      <c r="M32" s="195"/>
    </row>
    <row r="33" spans="2:13" ht="12.75">
      <c r="B33" s="195"/>
      <c r="C33" s="195"/>
      <c r="D33" s="223" t="s">
        <v>203</v>
      </c>
      <c r="E33" s="224" t="s">
        <v>204</v>
      </c>
      <c r="F33" s="231"/>
      <c r="G33" s="231"/>
      <c r="H33" s="226"/>
      <c r="I33" s="226"/>
      <c r="J33" s="226"/>
      <c r="K33" s="227"/>
      <c r="L33" s="195"/>
      <c r="M33" s="195"/>
    </row>
    <row r="34" spans="2:13" ht="14.25">
      <c r="B34" s="195"/>
      <c r="C34" s="195"/>
      <c r="D34" s="223">
        <v>4</v>
      </c>
      <c r="E34" s="224" t="s">
        <v>230</v>
      </c>
      <c r="F34" s="231"/>
      <c r="G34" s="231"/>
      <c r="H34" s="226"/>
      <c r="I34" s="226"/>
      <c r="J34" s="226"/>
      <c r="K34" s="227"/>
      <c r="L34" s="195"/>
      <c r="M34" s="195"/>
    </row>
    <row r="35" spans="2:13" ht="12.75">
      <c r="B35" s="195"/>
      <c r="C35" s="195"/>
      <c r="D35" s="223" t="s">
        <v>55</v>
      </c>
      <c r="E35" s="224" t="s">
        <v>205</v>
      </c>
      <c r="F35" s="231"/>
      <c r="G35" s="231"/>
      <c r="H35" s="226"/>
      <c r="I35" s="226"/>
      <c r="J35" s="226"/>
      <c r="K35" s="227"/>
      <c r="L35" s="195"/>
      <c r="M35" s="195"/>
    </row>
    <row r="36" spans="2:13" ht="26.25" customHeight="1">
      <c r="B36" s="195"/>
      <c r="C36" s="195"/>
      <c r="D36" s="223">
        <v>5</v>
      </c>
      <c r="E36" s="235" t="s">
        <v>231</v>
      </c>
      <c r="F36" s="259">
        <f>G36+H36+I36+J36+K36</f>
        <v>73500</v>
      </c>
      <c r="G36" s="230"/>
      <c r="H36" s="228"/>
      <c r="I36" s="228"/>
      <c r="J36" s="260">
        <f>J40+J39</f>
        <v>67924</v>
      </c>
      <c r="K36" s="229">
        <f>K39</f>
        <v>5576</v>
      </c>
      <c r="L36" s="195"/>
      <c r="M36" s="195"/>
    </row>
    <row r="37" spans="2:13" ht="14.25">
      <c r="B37" s="195"/>
      <c r="C37" s="195"/>
      <c r="D37" s="223" t="s">
        <v>206</v>
      </c>
      <c r="E37" s="235" t="s">
        <v>232</v>
      </c>
      <c r="F37" s="230"/>
      <c r="G37" s="230"/>
      <c r="H37" s="228"/>
      <c r="I37" s="228"/>
      <c r="J37" s="228"/>
      <c r="K37" s="229"/>
      <c r="L37" s="195"/>
      <c r="M37" s="195"/>
    </row>
    <row r="38" spans="2:13" ht="12.75">
      <c r="B38" s="195"/>
      <c r="C38" s="195"/>
      <c r="D38" s="223"/>
      <c r="E38" s="224" t="s">
        <v>207</v>
      </c>
      <c r="F38" s="230"/>
      <c r="G38" s="230"/>
      <c r="H38" s="228"/>
      <c r="I38" s="228"/>
      <c r="J38" s="228"/>
      <c r="K38" s="229"/>
      <c r="L38" s="195"/>
      <c r="M38" s="195"/>
    </row>
    <row r="39" spans="2:13" ht="12.75">
      <c r="B39" s="195"/>
      <c r="C39" s="195"/>
      <c r="D39" s="223" t="s">
        <v>208</v>
      </c>
      <c r="E39" s="224" t="s">
        <v>209</v>
      </c>
      <c r="F39" s="259">
        <f>G39+H39+I39+J39+K39</f>
        <v>73462</v>
      </c>
      <c r="G39" s="230"/>
      <c r="H39" s="260"/>
      <c r="I39" s="228"/>
      <c r="J39" s="260">
        <f>'субабоненты ведом'!F17</f>
        <v>67886</v>
      </c>
      <c r="K39" s="229">
        <f>'субабоненты ведом'!G17</f>
        <v>5576</v>
      </c>
      <c r="L39" s="195"/>
      <c r="M39" s="195"/>
    </row>
    <row r="40" spans="2:13" ht="12.75">
      <c r="B40" s="195"/>
      <c r="C40" s="195"/>
      <c r="D40" s="223" t="s">
        <v>210</v>
      </c>
      <c r="E40" s="224" t="s">
        <v>211</v>
      </c>
      <c r="F40" s="259">
        <f>G40+H40+I40+J40+K40</f>
        <v>38</v>
      </c>
      <c r="G40" s="230"/>
      <c r="H40" s="260"/>
      <c r="I40" s="226"/>
      <c r="J40" s="257">
        <f>'субабоненты ведом'!F24</f>
        <v>38</v>
      </c>
      <c r="K40" s="227"/>
      <c r="L40" s="195"/>
      <c r="M40" s="195"/>
    </row>
    <row r="41" spans="2:13" ht="14.25">
      <c r="B41" s="195"/>
      <c r="C41" s="195"/>
      <c r="D41" s="223" t="s">
        <v>212</v>
      </c>
      <c r="E41" s="235" t="s">
        <v>233</v>
      </c>
      <c r="F41" s="230"/>
      <c r="G41" s="230"/>
      <c r="H41" s="257"/>
      <c r="I41" s="226"/>
      <c r="J41" s="226"/>
      <c r="K41" s="227"/>
      <c r="L41" s="195"/>
      <c r="M41" s="195"/>
    </row>
    <row r="42" spans="2:13" ht="12.75">
      <c r="B42" s="195"/>
      <c r="C42" s="195"/>
      <c r="D42" s="223"/>
      <c r="E42" s="224" t="s">
        <v>207</v>
      </c>
      <c r="F42" s="230"/>
      <c r="G42" s="230"/>
      <c r="H42" s="226"/>
      <c r="I42" s="226"/>
      <c r="J42" s="226"/>
      <c r="K42" s="227"/>
      <c r="L42" s="195"/>
      <c r="M42" s="195"/>
    </row>
    <row r="43" spans="2:13" ht="12.75">
      <c r="B43" s="195"/>
      <c r="C43" s="195"/>
      <c r="D43" s="223" t="s">
        <v>213</v>
      </c>
      <c r="E43" s="224" t="s">
        <v>209</v>
      </c>
      <c r="F43" s="230"/>
      <c r="G43" s="230"/>
      <c r="H43" s="226"/>
      <c r="I43" s="226"/>
      <c r="J43" s="226"/>
      <c r="K43" s="227"/>
      <c r="L43" s="195"/>
      <c r="M43" s="195"/>
    </row>
    <row r="44" spans="2:13" ht="12.75">
      <c r="B44" s="195"/>
      <c r="C44" s="195"/>
      <c r="D44" s="223" t="s">
        <v>214</v>
      </c>
      <c r="E44" s="224" t="s">
        <v>211</v>
      </c>
      <c r="F44" s="230"/>
      <c r="G44" s="230"/>
      <c r="H44" s="226"/>
      <c r="I44" s="226"/>
      <c r="J44" s="226"/>
      <c r="K44" s="227"/>
      <c r="L44" s="195"/>
      <c r="M44" s="195"/>
    </row>
    <row r="45" spans="2:13" ht="27.75" customHeight="1">
      <c r="B45" s="195"/>
      <c r="C45" s="195"/>
      <c r="D45" s="223" t="s">
        <v>215</v>
      </c>
      <c r="E45" s="224" t="s">
        <v>234</v>
      </c>
      <c r="F45" s="230"/>
      <c r="G45" s="230"/>
      <c r="H45" s="226"/>
      <c r="I45" s="226"/>
      <c r="J45" s="226"/>
      <c r="K45" s="227"/>
      <c r="L45" s="195"/>
      <c r="M45" s="195"/>
    </row>
    <row r="46" spans="2:13" ht="12.75" customHeight="1">
      <c r="B46" s="195"/>
      <c r="C46" s="195"/>
      <c r="D46" s="223"/>
      <c r="E46" s="224" t="s">
        <v>216</v>
      </c>
      <c r="F46" s="230"/>
      <c r="G46" s="230"/>
      <c r="H46" s="226"/>
      <c r="I46" s="226"/>
      <c r="J46" s="226"/>
      <c r="K46" s="227"/>
      <c r="L46" s="195"/>
      <c r="M46" s="195"/>
    </row>
    <row r="47" spans="2:13" ht="12.75" customHeight="1">
      <c r="B47" s="195"/>
      <c r="C47" s="195"/>
      <c r="D47" s="223" t="s">
        <v>217</v>
      </c>
      <c r="E47" s="224" t="s">
        <v>196</v>
      </c>
      <c r="F47" s="230"/>
      <c r="G47" s="230"/>
      <c r="H47" s="226"/>
      <c r="I47" s="226"/>
      <c r="J47" s="226"/>
      <c r="K47" s="227"/>
      <c r="L47" s="195"/>
      <c r="M47" s="195"/>
    </row>
    <row r="48" spans="2:13" ht="13.5" customHeight="1">
      <c r="B48" s="195"/>
      <c r="C48" s="195"/>
      <c r="D48" s="223" t="s">
        <v>218</v>
      </c>
      <c r="E48" s="224" t="s">
        <v>198</v>
      </c>
      <c r="F48" s="230"/>
      <c r="G48" s="230"/>
      <c r="H48" s="226"/>
      <c r="I48" s="226"/>
      <c r="J48" s="226"/>
      <c r="K48" s="227"/>
      <c r="L48" s="195"/>
      <c r="M48" s="195"/>
    </row>
    <row r="49" spans="2:13" ht="13.5" customHeight="1">
      <c r="B49" s="195"/>
      <c r="C49" s="195"/>
      <c r="D49" s="223" t="s">
        <v>199</v>
      </c>
      <c r="E49" s="224" t="s">
        <v>199</v>
      </c>
      <c r="F49" s="230"/>
      <c r="G49" s="230"/>
      <c r="H49" s="226"/>
      <c r="I49" s="226"/>
      <c r="J49" s="226"/>
      <c r="K49" s="227"/>
      <c r="L49" s="195"/>
      <c r="M49" s="195"/>
    </row>
    <row r="50" spans="2:13" ht="12.75">
      <c r="B50" s="195"/>
      <c r="C50" s="195"/>
      <c r="D50" s="223" t="s">
        <v>219</v>
      </c>
      <c r="E50" s="224" t="s">
        <v>220</v>
      </c>
      <c r="F50" s="230"/>
      <c r="G50" s="230"/>
      <c r="H50" s="226"/>
      <c r="I50" s="226"/>
      <c r="J50" s="226"/>
      <c r="K50" s="227"/>
      <c r="L50" s="195"/>
      <c r="M50" s="195"/>
    </row>
    <row r="51" spans="2:13" ht="15" customHeight="1">
      <c r="B51" s="195"/>
      <c r="C51" s="195"/>
      <c r="D51" s="223" t="s">
        <v>221</v>
      </c>
      <c r="E51" s="224" t="s">
        <v>222</v>
      </c>
      <c r="F51" s="225"/>
      <c r="G51" s="225"/>
      <c r="H51" s="226"/>
      <c r="I51" s="226"/>
      <c r="J51" s="226"/>
      <c r="K51" s="227"/>
      <c r="L51" s="195"/>
      <c r="M51" s="195"/>
    </row>
    <row r="52" spans="2:13" ht="26.25" customHeight="1">
      <c r="B52" s="195"/>
      <c r="C52" s="195"/>
      <c r="D52" s="236">
        <v>6</v>
      </c>
      <c r="E52" s="237" t="s">
        <v>235</v>
      </c>
      <c r="F52" s="262">
        <f aca="true" t="shared" si="0" ref="F52:K52">F54+F55</f>
        <v>7028035.9968</v>
      </c>
      <c r="G52" s="239">
        <f t="shared" si="0"/>
        <v>0</v>
      </c>
      <c r="H52" s="262">
        <f t="shared" si="0"/>
        <v>6336018.7653</v>
      </c>
      <c r="I52" s="239">
        <f t="shared" si="0"/>
        <v>0</v>
      </c>
      <c r="J52" s="262">
        <f t="shared" si="0"/>
        <v>692017.2315</v>
      </c>
      <c r="K52" s="240">
        <f t="shared" si="0"/>
        <v>0</v>
      </c>
      <c r="L52" s="195"/>
      <c r="M52" s="195"/>
    </row>
    <row r="53" spans="2:13" ht="15" customHeight="1">
      <c r="B53" s="195"/>
      <c r="C53" s="195"/>
      <c r="D53" s="236"/>
      <c r="E53" s="237" t="s">
        <v>216</v>
      </c>
      <c r="F53" s="261"/>
      <c r="G53" s="238"/>
      <c r="H53" s="262"/>
      <c r="I53" s="239"/>
      <c r="J53" s="239"/>
      <c r="K53" s="240"/>
      <c r="L53" s="195"/>
      <c r="M53" s="195"/>
    </row>
    <row r="54" spans="2:13" ht="39" customHeight="1">
      <c r="B54" s="195"/>
      <c r="C54" s="195"/>
      <c r="D54" s="236" t="s">
        <v>223</v>
      </c>
      <c r="E54" s="241" t="s">
        <v>224</v>
      </c>
      <c r="F54" s="262">
        <f>SUM(H52:K52)</f>
        <v>7028035.9968</v>
      </c>
      <c r="G54" s="238"/>
      <c r="H54" s="262">
        <f>H25-H30-(J36+K36)</f>
        <v>6336018.7653</v>
      </c>
      <c r="I54" s="239">
        <v>0</v>
      </c>
      <c r="J54" s="262">
        <f>J28-J30</f>
        <v>692017.2315</v>
      </c>
      <c r="K54" s="322">
        <v>0</v>
      </c>
      <c r="L54" s="195"/>
      <c r="M54" s="195"/>
    </row>
    <row r="55" spans="2:13" ht="28.5" customHeight="1" thickBot="1">
      <c r="B55" s="195"/>
      <c r="C55" s="195"/>
      <c r="D55" s="242" t="s">
        <v>225</v>
      </c>
      <c r="E55" s="243" t="s">
        <v>226</v>
      </c>
      <c r="F55" s="244"/>
      <c r="G55" s="244"/>
      <c r="H55" s="245"/>
      <c r="I55" s="245"/>
      <c r="J55" s="245"/>
      <c r="K55" s="246"/>
      <c r="L55" s="195"/>
      <c r="M55" s="195"/>
    </row>
    <row r="56" spans="2:13" ht="12.75">
      <c r="B56" s="195"/>
      <c r="C56" s="195"/>
      <c r="D56" s="247"/>
      <c r="E56" s="248"/>
      <c r="F56" s="195"/>
      <c r="G56" s="195"/>
      <c r="H56" s="266" t="s">
        <v>252</v>
      </c>
      <c r="I56" s="195"/>
      <c r="J56" s="195"/>
      <c r="K56" s="195"/>
      <c r="L56" s="195"/>
      <c r="M56" s="195"/>
    </row>
    <row r="57" spans="2:13" ht="15">
      <c r="B57" s="195"/>
      <c r="C57" s="195"/>
      <c r="D57" s="249"/>
      <c r="E57" s="248"/>
      <c r="F57" s="195"/>
      <c r="G57" s="195"/>
      <c r="H57" s="195"/>
      <c r="I57" s="195"/>
      <c r="J57" s="195"/>
      <c r="K57" s="195"/>
      <c r="L57" s="195"/>
      <c r="M57" s="195"/>
    </row>
    <row r="58" spans="2:13" ht="12.75">
      <c r="B58" s="195"/>
      <c r="C58" s="195"/>
      <c r="D58" s="247"/>
      <c r="E58" s="248"/>
      <c r="F58" s="195"/>
      <c r="G58" s="195"/>
      <c r="H58" s="195"/>
      <c r="I58" s="195"/>
      <c r="J58" s="195"/>
      <c r="K58" s="195"/>
      <c r="L58" s="195"/>
      <c r="M58" s="195"/>
    </row>
    <row r="59" spans="2:13" ht="12.75">
      <c r="B59" s="195"/>
      <c r="C59" s="195"/>
      <c r="D59" s="247"/>
      <c r="E59" s="248"/>
      <c r="F59" s="195"/>
      <c r="G59" s="195"/>
      <c r="H59" s="195"/>
      <c r="I59" s="195"/>
      <c r="J59" s="195"/>
      <c r="K59" s="195"/>
      <c r="L59" s="195"/>
      <c r="M59" s="195"/>
    </row>
    <row r="60" spans="2:13" ht="15.75">
      <c r="B60" s="195"/>
      <c r="C60" s="195"/>
      <c r="D60" s="250"/>
      <c r="E60" s="248"/>
      <c r="F60" s="195"/>
      <c r="G60" s="195"/>
      <c r="H60" s="195"/>
      <c r="I60" s="250"/>
      <c r="J60" s="195"/>
      <c r="K60" s="195"/>
      <c r="L60" s="195"/>
      <c r="M60" s="195"/>
    </row>
    <row r="61" spans="2:13" ht="14.25">
      <c r="B61" s="195"/>
      <c r="C61" s="195"/>
      <c r="D61" s="263" t="s">
        <v>169</v>
      </c>
      <c r="E61" s="264"/>
      <c r="F61" s="9"/>
      <c r="G61" s="9"/>
      <c r="H61" s="263" t="s">
        <v>158</v>
      </c>
      <c r="I61" s="265"/>
      <c r="J61" s="266"/>
      <c r="K61" s="266"/>
      <c r="L61" s="195"/>
      <c r="M61" s="195"/>
    </row>
    <row r="62" spans="2:13" ht="15.75">
      <c r="B62" s="195"/>
      <c r="C62" s="195"/>
      <c r="D62" s="267" t="s">
        <v>153</v>
      </c>
      <c r="E62" s="264"/>
      <c r="F62" s="159"/>
      <c r="G62" s="159"/>
      <c r="H62" s="263" t="s">
        <v>171</v>
      </c>
      <c r="I62" s="265"/>
      <c r="J62" s="266"/>
      <c r="K62" s="266"/>
      <c r="L62" s="195"/>
      <c r="M62" s="195"/>
    </row>
    <row r="63" spans="2:13" ht="15.75">
      <c r="B63" s="195"/>
      <c r="C63" s="195"/>
      <c r="D63" s="267" t="s">
        <v>72</v>
      </c>
      <c r="E63" s="267"/>
      <c r="F63" s="102"/>
      <c r="G63" s="102"/>
      <c r="H63" s="268" t="s">
        <v>149</v>
      </c>
      <c r="I63" s="265"/>
      <c r="J63" s="266"/>
      <c r="K63" s="266"/>
      <c r="L63" s="195"/>
      <c r="M63" s="195"/>
    </row>
    <row r="64" spans="2:13" ht="14.25">
      <c r="B64" s="195"/>
      <c r="C64" s="195"/>
      <c r="D64" s="267" t="s">
        <v>181</v>
      </c>
      <c r="E64" s="248"/>
      <c r="F64" s="195"/>
      <c r="G64" s="195"/>
      <c r="H64" s="195"/>
      <c r="I64" s="195"/>
      <c r="J64" s="195"/>
      <c r="K64" s="195"/>
      <c r="L64" s="195"/>
      <c r="M64" s="195"/>
    </row>
    <row r="65" spans="2:13" ht="14.25">
      <c r="B65" s="195"/>
      <c r="C65" s="195"/>
      <c r="D65" s="269" t="s">
        <v>267</v>
      </c>
      <c r="E65" s="251"/>
      <c r="F65" s="195"/>
      <c r="G65" s="195"/>
      <c r="H65" s="269" t="s">
        <v>268</v>
      </c>
      <c r="I65" s="195"/>
      <c r="J65" s="195"/>
      <c r="K65" s="195"/>
      <c r="L65" s="195"/>
      <c r="M65" s="195"/>
    </row>
    <row r="66" spans="2:13" ht="12.75">
      <c r="B66" s="195"/>
      <c r="C66" s="195"/>
      <c r="D66" s="195"/>
      <c r="E66" s="251"/>
      <c r="F66" s="195"/>
      <c r="G66" s="195"/>
      <c r="H66" s="195"/>
      <c r="I66" s="195"/>
      <c r="J66" s="195"/>
      <c r="K66" s="195"/>
      <c r="L66" s="195"/>
      <c r="M66" s="195"/>
    </row>
    <row r="67" spans="2:13" ht="12.75">
      <c r="B67" s="195"/>
      <c r="C67" s="195"/>
      <c r="D67" s="195"/>
      <c r="E67" s="251"/>
      <c r="F67" s="195"/>
      <c r="G67" s="195"/>
      <c r="H67" s="195"/>
      <c r="I67" s="195"/>
      <c r="J67" s="195"/>
      <c r="K67" s="195"/>
      <c r="L67" s="195"/>
      <c r="M67" s="195"/>
    </row>
    <row r="68" spans="2:13" ht="12.75">
      <c r="B68" s="195"/>
      <c r="C68" s="195"/>
      <c r="D68" s="195"/>
      <c r="E68" s="251"/>
      <c r="F68" s="195"/>
      <c r="G68" s="195"/>
      <c r="H68" s="195"/>
      <c r="I68" s="195"/>
      <c r="J68" s="195"/>
      <c r="K68" s="195"/>
      <c r="L68" s="195"/>
      <c r="M68" s="195"/>
    </row>
    <row r="69" spans="2:13" ht="12.75">
      <c r="B69" s="195"/>
      <c r="C69" s="195"/>
      <c r="D69" s="195"/>
      <c r="E69" s="251"/>
      <c r="F69" s="195"/>
      <c r="G69" s="195"/>
      <c r="H69" s="195"/>
      <c r="I69" s="195"/>
      <c r="J69" s="195"/>
      <c r="K69" s="195"/>
      <c r="L69" s="195"/>
      <c r="M69" s="195"/>
    </row>
  </sheetData>
  <sheetProtection/>
  <mergeCells count="4">
    <mergeCell ref="D20:L20"/>
    <mergeCell ref="C17:L17"/>
    <mergeCell ref="B10:M10"/>
    <mergeCell ref="G16:K16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Дементьева Валентина Дмитриевна</cp:lastModifiedBy>
  <cp:lastPrinted>2014-01-10T03:25:06Z</cp:lastPrinted>
  <dcterms:created xsi:type="dcterms:W3CDTF">2007-01-14T13:09:28Z</dcterms:created>
  <dcterms:modified xsi:type="dcterms:W3CDTF">2014-07-17T07:47:17Z</dcterms:modified>
  <cp:category/>
  <cp:version/>
  <cp:contentType/>
  <cp:contentStatus/>
</cp:coreProperties>
</file>