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95" yWindow="0" windowWidth="11355" windowHeight="8325" activeTab="4"/>
  </bookViews>
  <sheets>
    <sheet name="рх " sheetId="1" r:id="rId1"/>
    <sheet name="рх  (2)" sheetId="2" r:id="rId2"/>
    <sheet name="субабоненты  по напр" sheetId="3" r:id="rId3"/>
    <sheet name="субабоненты ведом" sheetId="4" r:id="rId4"/>
    <sheet name="Приложение 2" sheetId="5" r:id="rId5"/>
    <sheet name="Приложение №4" sheetId="6" r:id="rId6"/>
    <sheet name="Прил.10(баланс)" sheetId="7" r:id="rId7"/>
    <sheet name="Прил.4.Св ведомость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ellsCmpKoef" localSheetId="6">'[1]Control'!#REF!</definedName>
    <definedName name="cellsCmpKoef" localSheetId="7">'[6]Control'!#REF!</definedName>
    <definedName name="cellsCmpKoef" localSheetId="0">'[1]Control'!#REF!</definedName>
    <definedName name="cellsCmpKoef" localSheetId="1">'[1]Control'!#REF!</definedName>
    <definedName name="cellsCmpKoef">'[1]Control'!#REF!</definedName>
    <definedName name="cellsComplex" localSheetId="6">'[1]Control'!#REF!</definedName>
    <definedName name="cellsComplex" localSheetId="7">'[6]Control'!#REF!</definedName>
    <definedName name="cellsComplex" localSheetId="0">'[1]Control'!#REF!</definedName>
    <definedName name="cellsComplex" localSheetId="1">'[1]Control'!#REF!</definedName>
    <definedName name="cellsComplex">'[1]Control'!#REF!</definedName>
    <definedName name="cellsDiference" localSheetId="6">'[1]Control'!#REF!</definedName>
    <definedName name="cellsDiference" localSheetId="7">'[6]Control'!#REF!</definedName>
    <definedName name="cellsDiference" localSheetId="0">'[1]Control'!#REF!</definedName>
    <definedName name="cellsDiference" localSheetId="1">'[1]Control'!#REF!</definedName>
    <definedName name="cellsDiference">'[1]Control'!#REF!</definedName>
    <definedName name="cellsDopRasxod" localSheetId="6">'[1]Control'!#REF!</definedName>
    <definedName name="cellsDopRasxod" localSheetId="7">'[6]Control'!#REF!</definedName>
    <definedName name="cellsDopRasxod" localSheetId="0">'[1]Control'!#REF!</definedName>
    <definedName name="cellsDopRasxod" localSheetId="1">'[1]Control'!#REF!</definedName>
    <definedName name="cellsDopRasxod">'[1]Control'!#REF!</definedName>
    <definedName name="cellsEnerg" localSheetId="6">'[1]Control'!#REF!</definedName>
    <definedName name="cellsEnerg" localSheetId="7">'[6]Control'!#REF!</definedName>
    <definedName name="cellsEnerg" localSheetId="0">'[1]Control'!#REF!</definedName>
    <definedName name="cellsEnerg" localSheetId="1">'[1]Control'!#REF!</definedName>
    <definedName name="cellsEnerg">'[1]Control'!#REF!</definedName>
    <definedName name="cellsIndicat1" localSheetId="6">'[1]Control'!#REF!</definedName>
    <definedName name="cellsIndicat1" localSheetId="7">'[6]Control'!#REF!</definedName>
    <definedName name="cellsIndicat1" localSheetId="0">'[1]Control'!#REF!</definedName>
    <definedName name="cellsIndicat1" localSheetId="1">'[1]Control'!#REF!</definedName>
    <definedName name="cellsIndicat1">'[1]Control'!#REF!</definedName>
    <definedName name="cellsIndicat2" localSheetId="6">'[1]Control'!#REF!</definedName>
    <definedName name="cellsIndicat2" localSheetId="7">'[6]Control'!#REF!</definedName>
    <definedName name="cellsIndicat2" localSheetId="0">'[1]Control'!#REF!</definedName>
    <definedName name="cellsIndicat2" localSheetId="1">'[1]Control'!#REF!</definedName>
    <definedName name="cellsIndicat2">'[1]Control'!#REF!</definedName>
    <definedName name="cellsMonth" localSheetId="6">'[1]Control'!#REF!</definedName>
    <definedName name="cellsMonth" localSheetId="7">'[6]Control'!#REF!</definedName>
    <definedName name="cellsMonth" localSheetId="0">'[1]Control'!#REF!</definedName>
    <definedName name="cellsMonth" localSheetId="1">'[1]Control'!#REF!</definedName>
    <definedName name="cellsMonth">'[1]Control'!#REF!</definedName>
    <definedName name="cellsNameComplex" localSheetId="6">'[1]Control'!#REF!</definedName>
    <definedName name="cellsNameComplex" localSheetId="7">'[6]Control'!#REF!</definedName>
    <definedName name="cellsNameComplex" localSheetId="0">'[1]Control'!#REF!</definedName>
    <definedName name="cellsNameComplex" localSheetId="1">'[1]Control'!#REF!</definedName>
    <definedName name="cellsNameComplex">'[1]Control'!#REF!</definedName>
    <definedName name="cellsNmCount" localSheetId="6">'[1]Control'!#REF!</definedName>
    <definedName name="cellsNmCount" localSheetId="7">'[6]Control'!#REF!</definedName>
    <definedName name="cellsNmCount" localSheetId="0">'[1]Control'!#REF!</definedName>
    <definedName name="cellsNmCount" localSheetId="1">'[1]Control'!#REF!</definedName>
    <definedName name="cellsNmCount">'[1]Control'!#REF!</definedName>
    <definedName name="cellsScale" localSheetId="6">'[1]Control'!#REF!</definedName>
    <definedName name="cellsScale" localSheetId="7">'[6]Control'!#REF!</definedName>
    <definedName name="cellsScale" localSheetId="0">'[1]Control'!#REF!</definedName>
    <definedName name="cellsScale" localSheetId="1">'[1]Control'!#REF!</definedName>
    <definedName name="cellsScale">'[1]Control'!#REF!</definedName>
    <definedName name="cellsYear" localSheetId="6">'[1]Control'!#REF!</definedName>
    <definedName name="cellsYear" localSheetId="7">'[6]Control'!#REF!</definedName>
    <definedName name="cellsYear" localSheetId="0">'[1]Control'!#REF!</definedName>
    <definedName name="cellsYear" localSheetId="1">'[1]Control'!#REF!</definedName>
    <definedName name="cellsYear">'[1]Control'!#REF!</definedName>
    <definedName name="columnsDay" localSheetId="6">'[1]Control'!#REF!</definedName>
    <definedName name="columnsDay" localSheetId="7">'[6]Control'!#REF!</definedName>
    <definedName name="columnsDay" localSheetId="0">'[1]Control'!#REF!</definedName>
    <definedName name="columnsDay" localSheetId="1">'[1]Control'!#REF!</definedName>
    <definedName name="columnsDay">'[1]Control'!#REF!</definedName>
    <definedName name="columnsVDHolder" localSheetId="6">'[1]Control'!#REF!</definedName>
    <definedName name="columnsVDHolder" localSheetId="7">'[6]Control'!#REF!</definedName>
    <definedName name="columnsVDHolder" localSheetId="0">'[1]Control'!#REF!</definedName>
    <definedName name="columnsVDHolder" localSheetId="1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6">'[1]Control'!#REF!</definedName>
    <definedName name="nameSheet_Spisok" localSheetId="7">'[6]Control'!#REF!</definedName>
    <definedName name="nameSheet_Spisok" localSheetId="0">'[1]Control'!#REF!</definedName>
    <definedName name="nameSheet_Spisok" localSheetId="1">'[1]Control'!#REF!</definedName>
    <definedName name="nameSheet_Spisok">'[1]Control'!#REF!</definedName>
    <definedName name="P1_T2.1?Protection" localSheetId="7" hidden="1">'[7]2007 (Min)'!$G$34:$T$35,'[7]2007 (Min)'!$W$34:$AU$35,'[7]2007 (Min)'!$AX$34:$AY$35,'[7]2007 (Min)'!$G$38:$T$38,'[7]2007 (Min)'!$W$38:$AU$38,'[7]2007 (Min)'!$AX$38:$AY$38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 localSheetId="7">'[7]2007 (Max)'!$W$8:$AU$9,'[7]2007 (Max)'!$AX$8:$AY$9,'[7]2007 (Max)'!$G$11:$T$12,'[7]2007 (Max)'!$W$11:$AU$12,'[7]2007 (Max)'!$AX$11:$AY$12,'[7]2007 (Max)'!$G$14:$T$15,'[7]2007 (Max)'!$W$14:$AU$15,'[7]2007 (Max)'!$AX$14:$AY$15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localSheetId="7" hidden="1">'[7]2007 (Max)'!$G$44:$T$44,'[7]2007 (Max)'!$G$47:$T$47,'[7]2007 (Max)'!$W$44:$AU$44,'[7]2007 (Max)'!$W$47:$AU$47,'[7]2007 (Max)'!$AX$44:$AY$44,'[7]2007 (Max)'!$AX$47:$AY$47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localSheetId="7" hidden="1">'[7]2006'!$AX$47:$AY$47,'[7]2006'!$W$8:$AU$9,'[7]2006'!$AX$8:$AY$9,'[7]2006'!$G$11:$T$12,'[7]2006'!$W$11:$AU$12,'[7]2006'!$AX$11:$AY$12,'[7]2006'!$G$14:$T$15,'[7]2006'!$W$14:$AU$15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localSheetId="7" hidden="1">'[7]2006'!$AX$44:$AY$44,'[7]2006'!$W$47:$AU$47,'[7]2006'!$AX$47:$AY$47,'[7]2006'!$W$8:$AU$9,'[7]2006'!$AX$8:$AY$9,'[7]2006'!$G$11:$T$12,'[7]2006'!$W$11:$AU$12,'[7]2006'!$AX$11:$AY$12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localSheetId="7" hidden="1">'[7]2007 (Min)'!$G$40:$T$42,'[7]2007 (Min)'!$W$40:$AU$42,'[7]2007 (Min)'!$AX$40:$AY$42,'[7]2007 (Min)'!$G$47:$T$47,'[7]2007 (Min)'!$W$47:$AU$47,'[7]2007 (Min)'!$AX$47:$AY$47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 localSheetId="7">'[7]2007 (Max)'!$G$17:$T$21,'[7]2007 (Max)'!$W$17:$AU$21,'[7]2007 (Max)'!$AX$17:$AY$21,'[7]2007 (Max)'!$G$25:$T$25,'[7]2007 (Max)'!$W$25:$AU$25,'[7]2007 (Max)'!$AX$25:$AY$25,'[7]2007 (Max)'!$G$27:$T$31,'[7]2007 (Max)'!$W$27:$AU$31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localSheetId="7" hidden="1">'[7]2006'!$AX$14:$AY$15,'[7]2006'!$G$17:$T$21,'[7]2006'!$W$17:$AU$21,'[7]2006'!$AX$17:$AY$21,'[7]2006'!$G$25:$T$25,'[7]2006'!$W$25:$AU$25,'[7]2006'!$AX$25:$AY$25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localSheetId="7" hidden="1">'[7]2006'!$G$14:$T$15,'[7]2006'!$W$14:$AU$15,'[7]2006'!$AX$14:$AY$15,'[7]2006'!$G$17:$T$21,'[7]2006'!$W$17:$AU$21,'[7]2006'!$AX$17:$AY$21,'[7]2006'!$G$25:$T$25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localSheetId="7" hidden="1">'[7]2007 (Min)'!$G$8:$T$9,'[7]2007 (Min)'!$W$8:$AU$9,'[7]2007 (Min)'!$AX$8:$AY$9,'[7]2007 (Min)'!$G$11:$T$12,'[7]2007 (Min)'!$W$11:$AU$12,'[7]2007 (Min)'!$AX$11:$AY$12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 localSheetId="7">'[7]2007 (Max)'!$AX$27:$AY$31,'[7]2007 (Max)'!$G$34:$T$35,'[7]2007 (Max)'!$W$34:$AU$35,'[7]2007 (Max)'!$AX$34:$AY$35,'[7]2007 (Max)'!$G$38:$T$38,'[7]2007 (Max)'!$W$38:$AU$38,'[7]2007 (Max)'!$AX$38:$AY$38,'[7]2007 (Max)'!$G$40:$T$42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localSheetId="7" hidden="1">'[7]2006'!$G$27:$T$31,'[7]2006'!$W$27:$AU$31,'[7]2006'!$AX$27:$AY$31,'[7]2006'!$G$34:$T$35,'[7]2006'!$W$34:$AU$35,'[7]2006'!$AX$34:$AY$35,'[7]2006'!$G$38:$T$38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localSheetId="7" hidden="1">'[7]2006'!$W$25:$AU$25,'[7]2006'!$AX$25:$AY$25,'[7]2006'!$G$27:$T$31,'[7]2006'!$W$27:$AU$31,'[7]2006'!$AX$27:$AY$31,'[7]2006'!$G$34:$T$35,'[7]2006'!$W$34:$AU$35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localSheetId="7" hidden="1">'[7]2007 (Min)'!$G$14:$T$15,'[7]2007 (Min)'!$W$14:$AU$15,'[7]2007 (Min)'!$AX$14:$AY$15,'[7]2007 (Min)'!$G$17:$T$21,'[7]2007 (Min)'!$W$17:$AU$21,'[7]2007 (Min)'!$AX$17:$AY$21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 localSheetId="7">'[7]2007 (Max)'!$W$40:$AU$42,'[7]2007 (Max)'!$AX$40:$AY$42,'[7]2007 (Max)'!$G$47:$T$47,'[7]2007 (Max)'!$W$47:$AU$47,'[7]2007 (Max)'!$AX$47:$AY$47,'[7]2007 (Max)'!$G$8:$T$9,'Прил.4.Св ведомость'!P1_T2.2?Protection,'Прил.4.Св ведомость'!P2_T2.2?Protection</definedName>
    <definedName name="P4_T2.2?Protection" localSheetId="5">'[2]2007 (Max)'!$W$40:$AU$42,'[2]2007 (Max)'!$AX$40:$AY$42,'[2]2007 (Max)'!$G$47:$T$47,'[2]2007 (Max)'!$W$47:$AU$47,'[2]2007 (Max)'!$AX$47:$AY$47,'[2]2007 (Max)'!$G$8:$T$9,P1_T2.2?Protection,P2_T2.2?Protection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localSheetId="7" hidden="1">'[7]2006'!$W$38:$AU$38,'[7]2006'!$AX$38:$AY$38,'[7]2006'!$G$40:$T$42,'[7]2006'!$W$40:$AU$42,'[7]2006'!$AX$40:$AY$42,'[7]2006'!$G$8:$T$9,'[7]2006'!$G$47:$T$47,'[7]2006'!$G$44:$T$44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localSheetId="7" hidden="1">'[7]2006'!$AX$34:$AY$35,'[7]2006'!$G$38:$T$38,'[7]2006'!$W$38:$AU$38,'[7]2006'!$AX$38:$AY$38,'[7]2006'!$G$40:$T$42,'[7]2006'!$W$40:$AU$42,'[7]2006'!$AX$40:$AY$42,'[7]2006'!$G$8:$T$9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localSheetId="7" hidden="1">'[7]2007 (Min)'!$G$25:$T$25,'[7]2007 (Min)'!$W$25:$AU$25,'[7]2007 (Min)'!$AX$25:$AY$25,'[7]2007 (Min)'!$G$27:$T$31,'[7]2007 (Min)'!$W$27:$AU$31,'[7]2007 (Min)'!$G$44:$T$44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localSheetId="7" hidden="1">'[7]2007 (Min)'!$W$44:$AU$44,'[7]2007 (Min)'!$AX$44:$AY$44,'[7]2007 (Min)'!$AX$27:$AY$31,'Прил.4.Св ведомость'!P1_T2.1?Protection,'Прил.4.Св ведомость'!P2_T2.1?Protection,'Прил.4.Св ведомость'!P3_T2.1?Protection</definedName>
    <definedName name="P6_T2.1?Protection" localSheetId="5" hidden="1">'[2]2007 (Min)'!$W$44:$AU$44,'[2]2007 (Min)'!$AX$44:$AY$44,'[2]2007 (Min)'!$AX$27:$AY$31,P1_T2.1?Protection,P2_T2.1?Protection,P3_T2.1?Protection</definedName>
    <definedName name="P6_T2.1?Protection" hidden="1">'[2]2007 (Min)'!$W$44:$AU$44,'[2]2007 (Min)'!$AX$44:$AY$44,'[2]2007 (Min)'!$AX$27:$AY$31,P1_T2.1?Protection,P2_T2.1?Protection,P3_T2.1?Protection</definedName>
    <definedName name="rowsDay" localSheetId="6">'[1]Control'!#REF!</definedName>
    <definedName name="rowsDay" localSheetId="7">'[6]Control'!#REF!</definedName>
    <definedName name="rowsDay" localSheetId="0">'[1]Control'!#REF!</definedName>
    <definedName name="rowsDay" localSheetId="1">'[1]Control'!#REF!</definedName>
    <definedName name="rowsDay">'[1]Control'!#REF!</definedName>
    <definedName name="rowSpisok_beg" localSheetId="6">'[1]Control'!#REF!</definedName>
    <definedName name="rowSpisok_beg" localSheetId="7">'[6]Control'!#REF!</definedName>
    <definedName name="rowSpisok_beg" localSheetId="0">'[1]Control'!#REF!</definedName>
    <definedName name="rowSpisok_beg" localSheetId="1">'[1]Control'!#REF!</definedName>
    <definedName name="rowSpisok_beg">'[1]Control'!#REF!</definedName>
    <definedName name="rowsVDHolder" localSheetId="6">'[1]Control'!#REF!</definedName>
    <definedName name="rowsVDHolder" localSheetId="7">'[6]Control'!#REF!</definedName>
    <definedName name="rowsVDHolder" localSheetId="0">'[1]Control'!#REF!</definedName>
    <definedName name="rowsVDHolder" localSheetId="1">'[1]Control'!#REF!</definedName>
    <definedName name="rowsVDHolder">'[1]Control'!#REF!</definedName>
    <definedName name="Sheet2?prefix?">"H"</definedName>
    <definedName name="T2.1?Protection" localSheetId="7">'Прил.4.Св ведомость'!P4_T2.1?Protection,'Прил.4.Св ведомость'!P5_T2.1?Protection,'Прил.4.Св ведомость'!P6_T2.1?Protection</definedName>
    <definedName name="T2.1?Protection" localSheetId="5">P4_T2.1?Protection,P5_T2.1?Protection,'Приложение №4'!P6_T2.1?Protection</definedName>
    <definedName name="T2.1?Protection">P4_T2.1?Protection,P5_T2.1?Protection,P6_T2.1?Protection</definedName>
    <definedName name="T2.1_DiapProt" localSheetId="7">'[7]2007 (Min)'!$G$47:$T$47,'[7]2007 (Min)'!$W$44:$AU$44,'[7]2007 (Min)'!$W$47:$AU$47,'[7]2007 (Min)'!$AX$44:$AY$44,'[7]2007 (Min)'!$AX$47:$AY$47,'[7]2007 (Min)'!$G$44:$T$44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 localSheetId="7">'Прил.4.Св ведомость'!P3_T2.2?Protection,'Прил.4.Св ведомость'!P4_T2.2?Protection</definedName>
    <definedName name="T2.2?Protection" localSheetId="5">P3_T2.2?Protection,'Приложение №4'!P4_T2.2?Protection</definedName>
    <definedName name="T2.2?Protection">P3_T2.2?Protection,P4_T2.2?Protection</definedName>
    <definedName name="T2.2_DiapProt" localSheetId="7">'[7]2007 (Max)'!$G$28,'Прил.4.Св ведомость'!P1_T2.2_DiapProt</definedName>
    <definedName name="T2.2_DiapProt" localSheetId="5">'[2]2007 (Max)'!$G$28,P1_T2.2_DiapProt</definedName>
    <definedName name="T2.2_DiapProt">'[2]2007 (Max)'!$G$28,P1_T2.2_DiapProt</definedName>
    <definedName name="T2?Protection" localSheetId="7">'[7]2006'!$W$44:$AU$44,'[7]2006'!$AX$44:$AY$44,'[7]2006'!$W$47:$AU$47,'Прил.4.Св ведомость'!P1_T2?Protection,'Прил.4.Св ведомость'!P2_T2?Protection,'Прил.4.Св ведомость'!P3_T2?Protection,'Прил.4.Св ведомость'!P4_T2?Protection</definedName>
    <definedName name="T2?Protection" localSheetId="5">'[2]2006'!$W$44:$AU$44,'[2]2006'!$AX$44:$AY$44,'[2]2006'!$W$47:$AU$47,P1_T2?Protection,P2_T2?Protection,P3_T2?Protection,P4_T2?Protection</definedName>
    <definedName name="T2?Protection">'[2]2006'!$W$44:$AU$44,'[2]2006'!$AX$44:$AY$44,'[2]2006'!$W$47:$AU$47,P1_T2?Protection,P2_T2?Protection,P3_T2?Protection,P4_T2?Protection</definedName>
    <definedName name="T2_DiapProt" localSheetId="7">'[7]2006'!$G$47:$T$47,'[7]2006'!$G$44:$T$44,'[7]2006'!$W$44:$AU$44,'Прил.4.Св ведомость'!P1_T2_DiapProt,'Прил.4.Св ведомость'!P2_T2_DiapProt,'Прил.4.Св ведомость'!P3_T2_DiapProt,'Прил.4.Св ведомость'!P4_T2_DiapProt</definedName>
    <definedName name="T2_DiapProt" localSheetId="5">'[2]2006'!$G$47:$T$47,'[2]2006'!$G$44:$T$44,'[2]2006'!$W$44:$AU$44,P1_T2_DiapProt,P2_T2_DiapProt,P3_T2_DiapProt,P4_T2_DiapProt</definedName>
    <definedName name="T2_DiapProt">'[2]2006'!$G$47:$T$47,'[2]2006'!$G$44:$T$44,'[2]2006'!$W$44:$AU$44,P1_T2_DiapProt,P2_T2_DiapProt,P3_T2_DiapProt,P4_T2_DiapProt</definedName>
    <definedName name="wrn.мартюш." localSheetId="6" hidden="1">{#N/A,#N/A,FALSE,"Мартюш";#N/A,#N/A,FALSE,"ЖБК"}</definedName>
    <definedName name="wrn.мартюш." localSheetId="7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5" hidden="1">{#N/A,#N/A,FALSE,"Мартюш";#N/A,#N/A,FALSE,"ЖБК"}</definedName>
    <definedName name="wrn.мартюш." localSheetId="0" hidden="1">{#N/A,#N/A,FALSE,"Мартюш";#N/A,#N/A,FALSE,"ЖБК"}</definedName>
    <definedName name="wrn.мартюш." localSheetId="1" hidden="1">{#N/A,#N/A,FALSE,"Мартюш";#N/A,#N/A,FALSE,"ЖБК"}</definedName>
    <definedName name="wrn.мартюш." hidden="1">{#N/A,#N/A,FALSE,"Мартюш";#N/A,#N/A,FALSE,"ЖБК"}</definedName>
    <definedName name="_xlnm.Print_Titles" localSheetId="0">'рх '!$17:$17</definedName>
    <definedName name="_xlnm.Print_Titles" localSheetId="1">'рх  (2)'!$17:$17</definedName>
    <definedName name="_xlnm.Print_Titles" localSheetId="2">'субабоненты  по напр'!$14:$14</definedName>
    <definedName name="исп" localSheetId="7">'[7]2006'!$W$44:$AU$44,'[7]2006'!$AX$44:$AY$44,'[7]2006'!$W$47:$AU$47,'Прил.4.Св ведомость'!P1_T2?Protection,'Прил.4.Св ведомость'!P2_T2?Protection,'Прил.4.Св ведомость'!P3_T2?Protection,'Прил.4.Св ведомость'!P4_T2?Protection</definedName>
    <definedName name="исп" localSheetId="5">'[2]2006'!$W$44:$AU$44,'[2]2006'!$AX$44:$AY$44,'[2]2006'!$W$47:$AU$47,P1_T2?Protection,P2_T2?Protection,P3_T2?Protection,P4_T2?Protection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 localSheetId="7">'Прил.4.Св ведомость'!P3_T2.2?Protection,'Прил.4.Св ведомость'!P4_T2.2?Protection</definedName>
    <definedName name="новое" localSheetId="5">P3_T2.2?Protection,'Приложение №4'!P4_T2.2?Protection</definedName>
    <definedName name="новое">P3_T2.2?Protection,P4_T2.2?Protection</definedName>
    <definedName name="_xlnm.Print_Area" localSheetId="6">'Прил.10(баланс)'!$A$1:$L$70</definedName>
    <definedName name="_xlnm.Print_Area" localSheetId="7">'Прил.4.Св ведомость'!$A$1:$P$49</definedName>
    <definedName name="_xlnm.Print_Area" localSheetId="4">'Приложение 2'!$A$1:$J$45</definedName>
    <definedName name="_xlnm.Print_Area" localSheetId="0">'рх '!$A$1:$AC$50</definedName>
    <definedName name="_xlnm.Print_Area" localSheetId="1">'рх  (2)'!$A$1:$AC$38</definedName>
    <definedName name="_xlnm.Print_Area" localSheetId="2">'субабоненты  по напр'!$A$1:$Y$36</definedName>
    <definedName name="_xlnm.Print_Area" localSheetId="3">'субабоненты ведом'!$A$1:$G$42</definedName>
    <definedName name="олля" localSheetId="7">'Прил.4.Св ведомость'!P3_T2.2?Protection,'Прил.4.Св ведомость'!P4_T2.2?Protection</definedName>
    <definedName name="олля" localSheetId="5">P3_T2.2?Protection,'Приложение №4'!P4_T2.2?Protection</definedName>
    <definedName name="олля">P3_T2.2?Protection,P4_T2.2?Protection</definedName>
    <definedName name="сбыт" localSheetId="7" hidden="1">'[7]2007 (Min)'!$W$44:$AU$44,'[7]2007 (Min)'!$AX$44:$AY$44,'[7]2007 (Min)'!$AX$27:$AY$31,'Прил.4.Св ведомость'!P1_T2.1?Protection,'Прил.4.Св ведомость'!P2_T2.1?Protection,'Прил.4.Св ведомость'!P3_T2.1?Protection</definedName>
    <definedName name="сбыт" localSheetId="5" hidden="1">'[2]2007 (Min)'!$W$44:$AU$44,'[2]2007 (Min)'!$AX$44:$AY$44,'[2]2007 (Min)'!$AX$27:$AY$31,P1_T2.1?Protection,P2_T2.1?Protection,P3_T2.1?Protection</definedName>
    <definedName name="сбыт" hidden="1">'[2]2007 (Min)'!$W$44:$AU$44,'[2]2007 (Min)'!$AX$44:$AY$44,'[2]2007 (Min)'!$AX$27:$AY$31,P1_T2.1?Protection,P2_T2.1?Protection,P3_T2.1?Protection</definedName>
    <definedName name="синарская1" localSheetId="6">'[1]Control'!#REF!</definedName>
    <definedName name="синарская1" localSheetId="7">'[6]Control'!#REF!</definedName>
    <definedName name="синарская1" localSheetId="0">'[1]Control'!#REF!</definedName>
    <definedName name="синарская1" localSheetId="1">'[1]Control'!#REF!</definedName>
    <definedName name="синарская1">'[1]Control'!#REF!</definedName>
    <definedName name="синарская2" localSheetId="6">'[1]Control'!#REF!</definedName>
    <definedName name="синарская2" localSheetId="7">'[6]Control'!#REF!</definedName>
    <definedName name="синарская2" localSheetId="0">'[1]Control'!#REF!</definedName>
    <definedName name="синарская2" localSheetId="1">'[1]Control'!#REF!</definedName>
    <definedName name="синарская2">'[1]Control'!#REF!</definedName>
    <definedName name="т3" localSheetId="7">'[7]2006'!$G$47:$T$47,'[7]2006'!$G$44:$T$44,'[7]2006'!$W$44:$AU$44,'Прил.4.Св ведомость'!P1_T2_DiapProt,'Прил.4.Св ведомость'!P2_T2_DiapProt,'Прил.4.Св ведомость'!P3_T2_DiapProt,'Прил.4.Св ведомость'!P4_T2_DiapProt</definedName>
    <definedName name="т3" localSheetId="5">'[2]2006'!$G$47:$T$47,'[2]2006'!$G$44:$T$44,'[2]2006'!$W$44:$AU$44,P1_T2_DiapProt,P2_T2_DiapProt,P3_T2_DiapProt,P4_T2_DiapProt</definedName>
    <definedName name="т3">'[2]2006'!$G$47:$T$47,'[2]2006'!$G$44:$T$44,'[2]2006'!$W$44:$AU$44,P1_T2_DiapProt,P2_T2_DiapProt,P3_T2_DiapProt,P4_T2_DiapProt</definedName>
    <definedName name="тсо" localSheetId="7">'Прил.4.Св ведомость'!P3_T2.2?Protection,'Прил.4.Св ведомость'!P4_T2.2?Protection</definedName>
    <definedName name="тсо" localSheetId="5">P3_T2.2?Protection,'Приложение №4'!P4_T2.2?Protection</definedName>
    <definedName name="тсо">P3_T2.2?Protection,P4_T2.2?Protection</definedName>
    <definedName name="ьпобдриюб" localSheetId="7">'[7]2006'!$G$47:$T$47,'[7]2006'!$G$44:$T$44,'[7]2006'!$W$44:$AU$44,'Прил.4.Св ведомость'!P1_T2_DiapProt,'Прил.4.Св ведомость'!P2_T2_DiapProt,'Прил.4.Св ведомость'!P3_T2_DiapProt,'Прил.4.Св ведомость'!P4_T2_DiapProt</definedName>
    <definedName name="ьпобдриюб" localSheetId="5">'[2]2006'!$G$47:$T$47,'[2]2006'!$G$44:$T$44,'[2]2006'!$W$44:$AU$44,P1_T2_DiapProt,P2_T2_DiapProt,P3_T2_DiapProt,P4_T2_DiapProt</definedName>
    <definedName name="ьпобдриюб">'[2]2006'!$G$47:$T$47,'[2]2006'!$G$44:$T$44,'[2]2006'!$W$44:$AU$44,P1_T2_DiapProt,P2_T2_DiapProt,P3_T2_DiapProt,P4_T2_DiapProt</definedName>
    <definedName name="ээлектроэнерги" localSheetId="7">'[7]2006'!$G$47:$T$47,'[7]2006'!$G$44:$T$44,'[7]2006'!$W$44:$AU$44,'Прил.4.Св ведомость'!P1_T2_DiapProt,'Прил.4.Св ведомость'!P2_T2_DiapProt,'Прил.4.Св ведомость'!P3_T2_DiapProt,'Прил.4.Св ведомость'!P4_T2_DiapProt</definedName>
    <definedName name="ээлектроэнерги" localSheetId="5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 iterate="1" iterateCount="700" iterateDelta="0.001"/>
</workbook>
</file>

<file path=xl/sharedStrings.xml><?xml version="1.0" encoding="utf-8"?>
<sst xmlns="http://schemas.openxmlformats.org/spreadsheetml/2006/main" count="666" uniqueCount="317">
  <si>
    <t>№ п/п</t>
  </si>
  <si>
    <t>Всего</t>
  </si>
  <si>
    <t>ВН</t>
  </si>
  <si>
    <t>НН</t>
  </si>
  <si>
    <t>Приложение №3</t>
  </si>
  <si>
    <t>Примечание</t>
  </si>
  <si>
    <t>Значность</t>
  </si>
  <si>
    <t>Дата начального списания</t>
  </si>
  <si>
    <t>Начальное показание</t>
  </si>
  <si>
    <t>Дата контрольного списания</t>
  </si>
  <si>
    <t>Контрольное показание</t>
  </si>
  <si>
    <t>Разность показаний</t>
  </si>
  <si>
    <t>ПС</t>
  </si>
  <si>
    <t>ВЛ-10кВ</t>
  </si>
  <si>
    <t>ТП</t>
  </si>
  <si>
    <t>ИТОГО:</t>
  </si>
  <si>
    <t>Объем, переданной электроэнергии, кВтч</t>
  </si>
  <si>
    <t>СН 1</t>
  </si>
  <si>
    <t>СН 2</t>
  </si>
  <si>
    <t>Итого:</t>
  </si>
  <si>
    <t>№ договора</t>
  </si>
  <si>
    <t>Точка присоединения к распределительной сети РЭС</t>
  </si>
  <si>
    <t>Вид энергии</t>
  </si>
  <si>
    <t>Класс напряжения по тарифу</t>
  </si>
  <si>
    <t>Итого расход электроэнергии с потерями, кВтч</t>
  </si>
  <si>
    <t>ф.0,4кВ</t>
  </si>
  <si>
    <t>Приложение №1</t>
  </si>
  <si>
    <t>Приложение №2</t>
  </si>
  <si>
    <t>Форма "Сводной ведомости приема электроэнергии в сеть Исполнителя"</t>
  </si>
  <si>
    <t>Сводная ведомость приема электроэнергии в сеть Исполнителя</t>
  </si>
  <si>
    <t>Наименование Сетевой организации</t>
  </si>
  <si>
    <t>ИТОГО</t>
  </si>
  <si>
    <t>СН1</t>
  </si>
  <si>
    <t>Место установки учёта</t>
  </si>
  <si>
    <t>Метод учёта</t>
  </si>
  <si>
    <t>Тип счётчика</t>
  </si>
  <si>
    <t>Заводской номер счётчика</t>
  </si>
  <si>
    <t>к Регламенту снятия показаний приборов учёта и расчёта</t>
  </si>
  <si>
    <t xml:space="preserve">объёмов переданной электроэнергии, составления и </t>
  </si>
  <si>
    <t xml:space="preserve">оборота Актов о неучтённой электроэнергии и </t>
  </si>
  <si>
    <t>Форма "Сводной ведомости по передаче электроэнергии по сетям Исполнителя"</t>
  </si>
  <si>
    <t>Сводная ведомость по передаче электроэнергии по сетям исполнителя</t>
  </si>
  <si>
    <t>Актов снятия показаний приборов учёта к Договору</t>
  </si>
  <si>
    <t>ГП/ЭСК</t>
  </si>
  <si>
    <t>Наименование групп (категорий) потребителей</t>
  </si>
  <si>
    <t>Объём, переданной электроэнергии, кВтч</t>
  </si>
  <si>
    <t>4.1.</t>
  </si>
  <si>
    <t>4.2.</t>
  </si>
  <si>
    <t>4.3.</t>
  </si>
  <si>
    <t>4.4.</t>
  </si>
  <si>
    <t>Прочие потребители</t>
  </si>
  <si>
    <t>Бюджетные потребители</t>
  </si>
  <si>
    <t>Сельскохозяйственные товаропроизводители</t>
  </si>
  <si>
    <t>Потребители, отнесённые к группе "населения", в том числе:</t>
  </si>
  <si>
    <t>Население, проживающее в городских населённых пунктах в домах, оборудованных газовыми плитами, религиозные организации, жилые зоны воинских частей и исправительно - трудовых учреждений</t>
  </si>
  <si>
    <t>Население, проживающее в городских населённых пунктах в домах, оборудованных в установленном порядке стационарными электроплитами, население, проживающее в сельских населённых пунктах, садоводческие товарищества</t>
  </si>
  <si>
    <t>Население, проживающее в городских населённых пунктах в домах, не оборудованных в установленном порядке газовыми или стационарными электроплитами</t>
  </si>
  <si>
    <t>Гаражные и гаражно - строительные кооперативы, объединённые хозяйственные постройки граждан, отдельно стоящие овощные ямы, отдельно стоящие гаражи</t>
  </si>
  <si>
    <t>Должность</t>
  </si>
  <si>
    <t>Подпись</t>
  </si>
  <si>
    <t>Приложение №3.2</t>
  </si>
  <si>
    <t>к Регламенту снятия показаний приборов учёта и расчёта объёмов переданной</t>
  </si>
  <si>
    <t xml:space="preserve">электроэнергии, составления и оборота Актов о неучтённой электроэнергии и </t>
  </si>
  <si>
    <t>ЗАО "Русский хром 1915"</t>
  </si>
  <si>
    <t>Гаражный кооператив №36</t>
  </si>
  <si>
    <t>ЗАО "Армад"</t>
  </si>
  <si>
    <t>Ж.д. ст.Первоуральск</t>
  </si>
  <si>
    <t>ТП - 6</t>
  </si>
  <si>
    <t>ТП-21</t>
  </si>
  <si>
    <t>ТП-6 (сетевая организация)</t>
  </si>
  <si>
    <t>Насосная 4"А" (потребитель)</t>
  </si>
  <si>
    <t>Тал.переезд (потребитель)</t>
  </si>
  <si>
    <t>ст.Ванадий (потребитель)</t>
  </si>
  <si>
    <t>ст.Нейтрализации (сетевая организация)</t>
  </si>
  <si>
    <t>ЩСУ ЗАО "Армад" (потребитель)</t>
  </si>
  <si>
    <t>СЭТ-4ТМ.02.2</t>
  </si>
  <si>
    <t xml:space="preserve">СА4У-И678           </t>
  </si>
  <si>
    <t>расчётный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</si>
  <si>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0"/>
        <rFont val="Arial Cyr"/>
        <family val="2"/>
      </rPr>
      <t>ЗАО "Русский хром 1915"</t>
    </r>
  </si>
  <si>
    <t>Ведомость объёмов передачи электроэнергии</t>
  </si>
  <si>
    <t xml:space="preserve">№ п/п </t>
  </si>
  <si>
    <t>Наименование объекта потребителя</t>
  </si>
  <si>
    <t>Вид учёта</t>
  </si>
  <si>
    <t>Тариф по зонам суток</t>
  </si>
  <si>
    <t>Группа (категория) потребителя</t>
  </si>
  <si>
    <t>Коэффициент перерасчёта</t>
  </si>
  <si>
    <t>Тал.переезд Первоуральского рудоуправления</t>
  </si>
  <si>
    <t>ЩСУ ст.нейтрализации</t>
  </si>
  <si>
    <t>ТП-19           РУ-0,4кВ</t>
  </si>
  <si>
    <t>ЩСУ 0,4кВ IIподъёма</t>
  </si>
  <si>
    <t>ТП - 6           РУ-0,4кВ</t>
  </si>
  <si>
    <t>эл.счётчик</t>
  </si>
  <si>
    <t>Акт. Реакт.</t>
  </si>
  <si>
    <t xml:space="preserve">Акт. </t>
  </si>
  <si>
    <t>ЗАО "Русский</t>
  </si>
  <si>
    <t>хром 1915"</t>
  </si>
  <si>
    <t>ГПП-1</t>
  </si>
  <si>
    <t>ГПП-2</t>
  </si>
  <si>
    <t>Ф.1 ТП-5</t>
  </si>
  <si>
    <t xml:space="preserve">Ф.1 РП-1 </t>
  </si>
  <si>
    <t xml:space="preserve">Ф.1 ТП-16 </t>
  </si>
  <si>
    <t>Ф.1 ТП-21</t>
  </si>
  <si>
    <t>ф.1обор.</t>
  </si>
  <si>
    <t>Ф.2 РП-1</t>
  </si>
  <si>
    <t>Ф.2 ТП-16</t>
  </si>
  <si>
    <t>Ф.2 ТП-5</t>
  </si>
  <si>
    <t xml:space="preserve">Ф.2 ТП-21 </t>
  </si>
  <si>
    <t xml:space="preserve">Ф.1 ТП-7 </t>
  </si>
  <si>
    <t xml:space="preserve">Ф.1 ГРУ </t>
  </si>
  <si>
    <t xml:space="preserve">Ф.2 ГРУ </t>
  </si>
  <si>
    <t>Ф.2 ТП-7</t>
  </si>
  <si>
    <t>Ф.2 РП-2</t>
  </si>
  <si>
    <t>Ф.3 ГРУ</t>
  </si>
  <si>
    <t>Ф.1 РП-2</t>
  </si>
  <si>
    <t>к Регламенту формирования баланса электрической энергии в сети Исполнителя</t>
  </si>
  <si>
    <t>Сетевая организация</t>
  </si>
  <si>
    <t>Точка присоединения к распре- делительной сети РЭС</t>
  </si>
  <si>
    <t>Акт. Реакт</t>
  </si>
  <si>
    <t>Центральный сбыт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</si>
  <si>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6"/>
        <rFont val="Arial Cyr"/>
        <family val="2"/>
      </rPr>
      <t>ЗАО "Русский хром 1915"</t>
    </r>
  </si>
  <si>
    <t>ТСО ООО "Промтех"</t>
  </si>
  <si>
    <t>СОГЛАСОВАНО:</t>
  </si>
  <si>
    <t>ОАО "Свердловэнергосбыт"</t>
  </si>
  <si>
    <t>Представитель исполнителя</t>
  </si>
  <si>
    <t xml:space="preserve">Ф.Связь 1 </t>
  </si>
  <si>
    <t xml:space="preserve">Ф.Связь 2 </t>
  </si>
  <si>
    <t>Ст.Ванадий Первоуральского рудоуправления</t>
  </si>
  <si>
    <t>________________ /Е.Ю. Дмитриев/</t>
  </si>
  <si>
    <t>ООО "Техстрой"</t>
  </si>
  <si>
    <t>С.В. Арапов</t>
  </si>
  <si>
    <t>Исполнительный директор</t>
  </si>
  <si>
    <t>РУ - 0,4 кВ</t>
  </si>
  <si>
    <t xml:space="preserve">СА4У-И672М           </t>
  </si>
  <si>
    <t>Зам.директора</t>
  </si>
  <si>
    <t>Номер точки учёта</t>
  </si>
  <si>
    <t>ЗАО "Армад" (резерв)</t>
  </si>
  <si>
    <t>Западный сбыт:</t>
  </si>
  <si>
    <t>Западный сбыт</t>
  </si>
  <si>
    <t>в т.ч. Центральный сбыт</t>
  </si>
  <si>
    <t>в т.ч. Западный сбыт</t>
  </si>
  <si>
    <t>Представитель:</t>
  </si>
  <si>
    <t>Главный энергетик                           ЗАО "Русский хром 1915"</t>
  </si>
  <si>
    <t>Руководитель исполнителя:</t>
  </si>
  <si>
    <t>Руководитель исполнителя</t>
  </si>
  <si>
    <t xml:space="preserve"> ____________________________</t>
  </si>
  <si>
    <t>ПО ЗЭС ОАО МРСК Урала</t>
  </si>
  <si>
    <t xml:space="preserve">  </t>
  </si>
  <si>
    <t>__________________ /Ю.А. Жильцов</t>
  </si>
  <si>
    <t>__________________ /Ю.А.Жильцов/</t>
  </si>
  <si>
    <t>__________________ /Ю.А. Жильцов/</t>
  </si>
  <si>
    <t>Утверждаю:</t>
  </si>
  <si>
    <t xml:space="preserve">ОАО "МРСК Урала" </t>
  </si>
  <si>
    <t>__________________ С.М. Золотарев</t>
  </si>
  <si>
    <t xml:space="preserve">__________________ </t>
  </si>
  <si>
    <t xml:space="preserve">____  ___________200___ года </t>
  </si>
  <si>
    <t>Приложение №10</t>
  </si>
  <si>
    <t>передаче электрической энергии и мощности</t>
  </si>
  <si>
    <t>Форма Технологического баланса электрической энергии и мощности в сети Исполнителя</t>
  </si>
  <si>
    <t/>
  </si>
  <si>
    <t>ГН</t>
  </si>
  <si>
    <t>СН11</t>
  </si>
  <si>
    <t>1.</t>
  </si>
  <si>
    <t>в том числе из сети</t>
  </si>
  <si>
    <t>1.1.</t>
  </si>
  <si>
    <t>НПСО1</t>
  </si>
  <si>
    <t>1.2.</t>
  </si>
  <si>
    <t>НПСО2</t>
  </si>
  <si>
    <t>…</t>
  </si>
  <si>
    <t>2.</t>
  </si>
  <si>
    <t>2.1.</t>
  </si>
  <si>
    <t>то же в % ((п.2/п.1)*100)</t>
  </si>
  <si>
    <t>3.1.</t>
  </si>
  <si>
    <t>то же в %</t>
  </si>
  <si>
    <t xml:space="preserve">то же в % </t>
  </si>
  <si>
    <t>5.1.</t>
  </si>
  <si>
    <t>из них:</t>
  </si>
  <si>
    <t>5.1.1.</t>
  </si>
  <si>
    <t>юридическим лицам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</si>
  <si>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</si>
  <si>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</si>
  <si>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</si>
  <si>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</si>
  <si>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</si>
  <si>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</si>
  <si>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</si>
  <si>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</si>
  <si>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</si>
  <si>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</si>
  <si>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</si>
  <si>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</si>
  <si>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</si>
  <si>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</si>
  <si>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</si>
  <si>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</si>
  <si>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</si>
  <si>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r>
      <t>Поступление эл.энергии в сеть, ВСЕГО (W</t>
    </r>
    <r>
      <rPr>
        <vertAlign val="subscript"/>
        <sz val="10"/>
        <rFont val="Times New Roman"/>
        <family val="1"/>
      </rPr>
      <t>ОС</t>
    </r>
    <r>
      <rPr>
        <sz val="10"/>
        <rFont val="Times New Roman"/>
        <family val="1"/>
      </rPr>
      <t>)</t>
    </r>
  </si>
  <si>
    <r>
      <t>Потери электроэнергии в сети (∆W</t>
    </r>
    <r>
      <rPr>
        <vertAlign val="subscript"/>
        <sz val="10"/>
        <rFont val="Times New Roman"/>
        <family val="1"/>
      </rPr>
      <t>факт</t>
    </r>
    <r>
      <rPr>
        <sz val="10"/>
        <rFont val="Times New Roman"/>
        <family val="1"/>
      </rPr>
      <t>)</t>
    </r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</si>
  <si>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</si>
  <si>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</si>
  <si>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>Отпуск электроэнергии из сети (W</t>
    </r>
    <r>
      <rPr>
        <vertAlign val="subscript"/>
        <sz val="10"/>
        <rFont val="Times New Roman"/>
        <family val="1"/>
      </rPr>
      <t>отп</t>
    </r>
    <r>
      <rPr>
        <sz val="10"/>
        <rFont val="Times New Roman"/>
        <family val="1"/>
      </rPr>
      <t>)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</si>
  <si>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</si>
  <si>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</si>
  <si>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</si>
  <si>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</si>
  <si>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к договору № 81-ПЭ от 24.11.2006г. оказания услуг по</t>
  </si>
  <si>
    <r>
      <t xml:space="preserve">№ </t>
    </r>
    <r>
      <rPr>
        <u val="single"/>
        <sz val="8"/>
        <rFont val="Arial Cyr"/>
        <family val="2"/>
      </rPr>
      <t xml:space="preserve">  81-ПЭ  </t>
    </r>
    <r>
      <rPr>
        <sz val="8"/>
        <rFont val="Arial Cyr"/>
        <family val="2"/>
      </rPr>
      <t xml:space="preserve"> от </t>
    </r>
    <r>
      <rPr>
        <u val="single"/>
        <sz val="8"/>
        <rFont val="Arial Cyr"/>
        <family val="2"/>
      </rPr>
      <t xml:space="preserve">  24 ноября 2006 года</t>
    </r>
  </si>
  <si>
    <t>Технологический баланс электрической энергии и мощности в сети _ЗАО "Русский хром 1915"</t>
  </si>
  <si>
    <t xml:space="preserve">ЗАО "Горэлектросеть" </t>
  </si>
  <si>
    <t>ЗАО «Горэлектросеть»</t>
  </si>
  <si>
    <t>установ</t>
  </si>
  <si>
    <t>ЗАО "Горэлектросеть"</t>
  </si>
  <si>
    <t>по утверж РЭК</t>
  </si>
  <si>
    <t>за</t>
  </si>
  <si>
    <t>снят</t>
  </si>
  <si>
    <t>0812114775</t>
  </si>
  <si>
    <t xml:space="preserve"> </t>
  </si>
  <si>
    <t>2013г.</t>
  </si>
  <si>
    <t>СЭТ-4ТМ.02М.    11</t>
  </si>
  <si>
    <t xml:space="preserve">Насосная ввод №1 ПМУП "Первоуральск-водоканал" </t>
  </si>
  <si>
    <t xml:space="preserve">Насосная ввод №2 ПМУП "Первоур.-водок." </t>
  </si>
  <si>
    <t>Директор филиала Центральный сбыт</t>
  </si>
  <si>
    <t>Директор филиала Западный сбыт</t>
  </si>
  <si>
    <t>_________________________ /Горностаева Г.Ю./</t>
  </si>
  <si>
    <t>_______________________ /Горностаева Г.Ю./</t>
  </si>
  <si>
    <t>"_____" ____________________ 2014 г.</t>
  </si>
  <si>
    <t>"_____" ____________________ 2014г.</t>
  </si>
  <si>
    <t>"_____" ____________________ 2014  г.</t>
  </si>
  <si>
    <t>"       "                         2014 г.</t>
  </si>
  <si>
    <t>"_____" ____________ 2014 г.</t>
  </si>
  <si>
    <t>"_____" ____________ 2014г.</t>
  </si>
  <si>
    <t>2014 год</t>
  </si>
  <si>
    <t>2014г.</t>
  </si>
  <si>
    <t>______________________ /А.П. Пьянков/</t>
  </si>
  <si>
    <t>___________________ /А.П. Пьянков/</t>
  </si>
  <si>
    <r>
      <t xml:space="preserve">Актов снятия показаний приборов учёта к Договору № </t>
    </r>
    <r>
      <rPr>
        <u val="single"/>
        <sz val="8"/>
        <rFont val="Arial Cyr"/>
        <family val="2"/>
      </rPr>
      <t xml:space="preserve">  №   81-ПЭ   от   24 ноября 2006 года</t>
    </r>
  </si>
  <si>
    <t>к Договору№   81-ПЭ   от   24 ноября 2006 года</t>
  </si>
  <si>
    <t>ООО "Промтех"</t>
  </si>
  <si>
    <t>ТП-1</t>
  </si>
  <si>
    <t>ТП -10 Т-1</t>
  </si>
  <si>
    <t>ТП -10 Т-2</t>
  </si>
  <si>
    <t>ТП -20 Т-1</t>
  </si>
  <si>
    <t>ТП -20 Т-2</t>
  </si>
  <si>
    <t>резерв</t>
  </si>
  <si>
    <t>02060440</t>
  </si>
  <si>
    <t>02060215</t>
  </si>
  <si>
    <t>02060267</t>
  </si>
  <si>
    <t>02060526</t>
  </si>
  <si>
    <t>0603121794</t>
  </si>
  <si>
    <t>0603121516</t>
  </si>
  <si>
    <t>ООО «Промтех»</t>
  </si>
  <si>
    <t>Директор</t>
  </si>
  <si>
    <t xml:space="preserve"> ________________/Кузнецов А.Г.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</si>
  <si>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2"/>
        <rFont val="Arial Cyr"/>
        <family val="2"/>
      </rPr>
      <t>ЗАО "Русский хром 1915"</t>
    </r>
  </si>
  <si>
    <t xml:space="preserve">Акт № _____ </t>
  </si>
  <si>
    <t>Заказчик: ОАО "Межрегиональная распределительная сетевая компания Урала"</t>
  </si>
  <si>
    <t>№</t>
  </si>
  <si>
    <t>Наименование работы (услуги)</t>
  </si>
  <si>
    <t>Ед. изм.</t>
  </si>
  <si>
    <t>Вид напряжения</t>
  </si>
  <si>
    <t>Количество</t>
  </si>
  <si>
    <t>Тариф на оплату потерь/тариф на содержание сетей</t>
  </si>
  <si>
    <t>Сумма, руб. за мВт.ч/мВт</t>
  </si>
  <si>
    <t>кВт.ч.</t>
  </si>
  <si>
    <t>мВт.ч.</t>
  </si>
  <si>
    <t>проверка</t>
  </si>
  <si>
    <t>сн2</t>
  </si>
  <si>
    <t>нн</t>
  </si>
  <si>
    <t>СН2</t>
  </si>
  <si>
    <t>мВт</t>
  </si>
  <si>
    <t>На оплату потерь:</t>
  </si>
  <si>
    <t>НДС на оплату потерь :</t>
  </si>
  <si>
    <t>Итого на оплату потерь с учетом НДС:</t>
  </si>
  <si>
    <t>На содержание сетей:</t>
  </si>
  <si>
    <t>НДС на содержание сетей :</t>
  </si>
  <si>
    <t>Итого на оплату содержание сетей с учетом НДС:</t>
  </si>
  <si>
    <t>Итого НДС:</t>
  </si>
  <si>
    <t>Итого на оплату за услуги по передаче электрической энергии с учётом НДС:</t>
  </si>
  <si>
    <t>Всего оказано услуг по передаче электрической энергии на сумму: сумма прописью, в т.ч.: НДС – сумма прописью.</t>
  </si>
  <si>
    <t xml:space="preserve">с июля имен тарифа 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</si>
  <si>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</si>
  <si>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за квт.ч</t>
  </si>
  <si>
    <t>за мощность</t>
  </si>
  <si>
    <t>Руководитель Заказчика</t>
  </si>
  <si>
    <t>ОАО "МРСК Урала"-"Свердловэнерго"</t>
  </si>
  <si>
    <r>
      <t xml:space="preserve">Услуги по передаче э/энергии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2014 г. по дог.№ </t>
    </r>
    <r>
      <rPr>
        <u val="single"/>
        <sz val="11"/>
        <rFont val="Times New Roman"/>
        <family val="1"/>
      </rPr>
      <t xml:space="preserve">81ПЭ </t>
    </r>
    <r>
      <rPr>
        <sz val="11"/>
        <rFont val="Times New Roman"/>
        <family val="1"/>
      </rPr>
      <t>от</t>
    </r>
    <r>
      <rPr>
        <u val="single"/>
        <sz val="11"/>
        <rFont val="Times New Roman"/>
        <family val="1"/>
      </rPr>
      <t xml:space="preserve"> 24 ноября 2006 г.</t>
    </r>
  </si>
  <si>
    <t>Начальник УТ и УЭ</t>
  </si>
  <si>
    <t>________________ /И.В. Кокшаров/</t>
  </si>
  <si>
    <t>к Регламенту формирования баланса электрической энергии в сети Исполнителя к Договору №   81-ПЭ   от   24 ноября 2006 года</t>
  </si>
  <si>
    <t>УТВЕРЖДАЮ:</t>
  </si>
  <si>
    <t>Приложение № 4</t>
  </si>
  <si>
    <r>
      <t xml:space="preserve">                                                                                               </t>
    </r>
    <r>
      <rPr>
        <b/>
        <sz val="11"/>
        <rFont val="Times New Roman"/>
        <family val="1"/>
      </rPr>
      <t>к договору № 231 от 01.07.2009 г. оказания услуг по передаче электрической энергии и мощности</t>
    </r>
  </si>
  <si>
    <t>Форма "Сводной ведомости объемов передаче электрической энергии и мощности"</t>
  </si>
  <si>
    <t xml:space="preserve">Сводная ведомость по передаче электрической энергии и мощности </t>
  </si>
  <si>
    <t>Наименование сетевой организации</t>
  </si>
  <si>
    <t>Наименование</t>
  </si>
  <si>
    <t>Наименование Муниципального образования</t>
  </si>
  <si>
    <t>ед. изм.</t>
  </si>
  <si>
    <t>Объем переданной электрической энергии и мощности</t>
  </si>
  <si>
    <t>Потребители ГП</t>
  </si>
  <si>
    <t>Юридические лица</t>
  </si>
  <si>
    <t xml:space="preserve">Физические лица </t>
  </si>
  <si>
    <t>Потребители ЭСО</t>
  </si>
  <si>
    <t xml:space="preserve">Юридические лица </t>
  </si>
  <si>
    <t>2.2.</t>
  </si>
  <si>
    <t xml:space="preserve">Физические лица  </t>
  </si>
  <si>
    <t>Транзит в сети ССО</t>
  </si>
  <si>
    <t>ССО1</t>
  </si>
  <si>
    <t>3.2.</t>
  </si>
  <si>
    <t>ССО2</t>
  </si>
  <si>
    <t xml:space="preserve">Итого отпущенной электрической энергии </t>
  </si>
  <si>
    <t>Заявленная мощность</t>
  </si>
  <si>
    <t>кВт.</t>
  </si>
  <si>
    <t xml:space="preserve">____  ___________2014  года </t>
  </si>
  <si>
    <t>г.Первоуральск</t>
  </si>
  <si>
    <t>июнь</t>
  </si>
  <si>
    <t>ТП-8                РУ-0,4кВ</t>
  </si>
  <si>
    <t>тридцать две  тысячи  двести семьдесят пять  рублей  49 копеек, в т.ч. НДС четыре тысячи девятьсот двадцать три   рубля  38 копеек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</si>
</sst>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#,##0.0000"/>
    <numFmt numFmtId="171" formatCode="#,##0.00000"/>
    <numFmt numFmtId="172" formatCode="#,##0.000000"/>
    <numFmt numFmtId="173" formatCode="0.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$-C09]#,##0.00"/>
    <numFmt numFmtId="183" formatCode="[$-FC19]d\ mmmm\ yyyy\ &quot;г.&quot;"/>
    <numFmt numFmtId="184" formatCode="[$-FC19]dd\ mmmm\ yyyy\ \г\.;@"/>
    <numFmt numFmtId="185" formatCode="dd/mm/yy;@"/>
    <numFmt numFmtId="186" formatCode="0_ ;[Red]\-0\ "/>
    <numFmt numFmtId="187" formatCode="#,##0_ ;[Red]\-#,##0\ 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mmm/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[$-F800]dddd\,\ mmmm\ dd\,\ yyyy"/>
    <numFmt numFmtId="198" formatCode="#,##0.0000000"/>
    <numFmt numFmtId="199" formatCode="_-* #,##0.000&quot;р.&quot;_-;\-* #,##0.000&quot;р.&quot;_-;_-* &quot;-&quot;??&quot;р.&quot;_-;_-@_-"/>
    <numFmt numFmtId="200" formatCode="_-* #,##0.000_р_._-;\-* #,##0.000_р_._-;_-* &quot;-&quot;???_р_._-;_-@_-"/>
    <numFmt numFmtId="201" formatCode="_-* #,##0.0000&quot;р.&quot;_-;\-* #,##0.0000&quot;р.&quot;_-;_-* &quot;-&quot;????&quot;р.&quot;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General_)"/>
    <numFmt numFmtId="205" formatCode="_-* #,##0.000&quot;р.&quot;_-;\-* #,##0.000&quot;р.&quot;_-;_-* &quot;-&quot;???&quot;р.&quot;_-;_-@_-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1"/>
    </font>
    <font>
      <b/>
      <u val="single"/>
      <sz val="10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8"/>
      <name val="Arial Cyr"/>
      <family val="2"/>
    </font>
    <font>
      <sz val="14"/>
      <name val="Arial Cyr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2"/>
      <name val="Arial"/>
      <family val="2"/>
    </font>
    <font>
      <sz val="16"/>
      <name val="Arial Cyr"/>
      <family val="0"/>
    </font>
    <font>
      <sz val="22"/>
      <name val="Arial Cyr"/>
      <family val="0"/>
    </font>
    <font>
      <b/>
      <sz val="16"/>
      <name val="Arial Cyr"/>
      <family val="2"/>
    </font>
    <font>
      <b/>
      <u val="single"/>
      <sz val="16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6"/>
      <name val="Arial"/>
      <family val="2"/>
    </font>
    <font>
      <b/>
      <sz val="18"/>
      <name val="Arial Cyr"/>
      <family val="0"/>
    </font>
    <font>
      <b/>
      <sz val="15"/>
      <name val="Arial Cyr"/>
      <family val="0"/>
    </font>
    <font>
      <b/>
      <sz val="11"/>
      <name val="Arial Cyr"/>
      <family val="0"/>
    </font>
    <font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 Cyr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i/>
      <u val="single"/>
      <sz val="12"/>
      <color indexed="10"/>
      <name val="Arial Cyr"/>
      <family val="0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94" fontId="37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204" fontId="0" fillId="0" borderId="1">
      <alignment/>
      <protection locked="0"/>
    </xf>
    <xf numFmtId="0" fontId="39" fillId="7" borderId="2" applyNumberFormat="0" applyAlignment="0" applyProtection="0"/>
    <xf numFmtId="0" fontId="40" fillId="20" borderId="3" applyNumberFormat="0" applyAlignment="0" applyProtection="0"/>
    <xf numFmtId="0" fontId="41" fillId="2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Border="0">
      <alignment horizontal="center" vertical="center" wrapText="1"/>
      <protection/>
    </xf>
    <xf numFmtId="204" fontId="47" fillId="6" borderId="1">
      <alignment/>
      <protection/>
    </xf>
    <xf numFmtId="4" fontId="48" fillId="21" borderId="8" applyBorder="0">
      <alignment horizontal="right"/>
      <protection/>
    </xf>
    <xf numFmtId="0" fontId="49" fillId="0" borderId="9" applyNumberFormat="0" applyFill="0" applyAlignment="0" applyProtection="0"/>
    <xf numFmtId="0" fontId="50" fillId="22" borderId="10" applyNumberFormat="0" applyAlignment="0" applyProtection="0"/>
    <xf numFmtId="0" fontId="51" fillId="4" borderId="0" applyFill="0">
      <alignment wrapText="1"/>
      <protection/>
    </xf>
    <xf numFmtId="0" fontId="23" fillId="0" borderId="0">
      <alignment horizontal="center" vertical="top" wrapText="1"/>
      <protection/>
    </xf>
    <xf numFmtId="0" fontId="52" fillId="0" borderId="0">
      <alignment horizontal="center" vertical="center" wrapText="1"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49" fontId="51" fillId="0" borderId="0">
      <alignment horizontal="center"/>
      <protection/>
    </xf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8" fillId="4" borderId="0" applyBorder="0">
      <alignment horizontal="right"/>
      <protection/>
    </xf>
    <xf numFmtId="4" fontId="48" fillId="7" borderId="13" applyBorder="0">
      <alignment horizontal="right"/>
      <protection/>
    </xf>
    <xf numFmtId="4" fontId="48" fillId="4" borderId="8" applyFont="0" applyBorder="0">
      <alignment horizontal="right"/>
      <protection/>
    </xf>
    <xf numFmtId="0" fontId="61" fillId="4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NumberFormat="1" applyFont="1" applyAlignment="1">
      <alignment horizontal="left"/>
      <protection/>
    </xf>
    <xf numFmtId="0" fontId="8" fillId="0" borderId="0" xfId="73">
      <alignment/>
      <protection/>
    </xf>
    <xf numFmtId="0" fontId="8" fillId="0" borderId="0" xfId="73" applyAlignment="1">
      <alignment horizontal="center"/>
      <protection/>
    </xf>
    <xf numFmtId="0" fontId="6" fillId="0" borderId="0" xfId="73" applyFont="1" applyAlignment="1">
      <alignment horizontal="left"/>
      <protection/>
    </xf>
    <xf numFmtId="0" fontId="10" fillId="0" borderId="0" xfId="69" applyNumberFormat="1" applyFont="1" applyAlignment="1">
      <alignment/>
      <protection/>
    </xf>
    <xf numFmtId="0" fontId="10" fillId="0" borderId="0" xfId="73" applyFont="1" applyAlignment="1">
      <alignment vertical="center" wrapText="1"/>
      <protection/>
    </xf>
    <xf numFmtId="0" fontId="10" fillId="0" borderId="0" xfId="73" applyFont="1" applyAlignment="1">
      <alignment horizontal="left" vertical="center" wrapText="1"/>
      <protection/>
    </xf>
    <xf numFmtId="0" fontId="8" fillId="0" borderId="0" xfId="73" applyBorder="1" applyAlignment="1">
      <alignment horizontal="center"/>
      <protection/>
    </xf>
    <xf numFmtId="0" fontId="8" fillId="0" borderId="0" xfId="73" applyBorder="1">
      <alignment/>
      <protection/>
    </xf>
    <xf numFmtId="0" fontId="8" fillId="0" borderId="8" xfId="73" applyBorder="1" applyAlignment="1">
      <alignment horizontal="center"/>
      <protection/>
    </xf>
    <xf numFmtId="0" fontId="0" fillId="0" borderId="8" xfId="73" applyFont="1" applyBorder="1">
      <alignment/>
      <protection/>
    </xf>
    <xf numFmtId="0" fontId="0" fillId="0" borderId="8" xfId="73" applyFont="1" applyBorder="1" applyAlignment="1">
      <alignment wrapText="1"/>
      <protection/>
    </xf>
    <xf numFmtId="0" fontId="0" fillId="0" borderId="8" xfId="73" applyFont="1" applyBorder="1" applyAlignment="1">
      <alignment horizontal="left" wrapText="1"/>
      <protection/>
    </xf>
    <xf numFmtId="0" fontId="9" fillId="0" borderId="0" xfId="69" applyNumberFormat="1" applyFont="1" applyAlignment="1">
      <alignment horizontal="left"/>
      <protection/>
    </xf>
    <xf numFmtId="0" fontId="4" fillId="0" borderId="0" xfId="73" applyFont="1" applyAlignment="1">
      <alignment horizontal="center"/>
      <protection/>
    </xf>
    <xf numFmtId="0" fontId="4" fillId="0" borderId="0" xfId="73" applyFont="1">
      <alignment/>
      <protection/>
    </xf>
    <xf numFmtId="0" fontId="8" fillId="0" borderId="8" xfId="73" applyFont="1" applyBorder="1" applyAlignment="1">
      <alignment horizontal="center"/>
      <protection/>
    </xf>
    <xf numFmtId="0" fontId="0" fillId="0" borderId="0" xfId="73" applyFont="1" applyBorder="1" applyAlignment="1">
      <alignment horizontal="left" wrapText="1"/>
      <protection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73" fontId="0" fillId="0" borderId="8" xfId="0" applyNumberFormat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6" fillId="0" borderId="0" xfId="69" applyNumberFormat="1" applyFont="1" applyBorder="1" applyAlignment="1">
      <alignment horizontal="left"/>
      <protection/>
    </xf>
    <xf numFmtId="0" fontId="16" fillId="0" borderId="0" xfId="0" applyFont="1" applyAlignment="1">
      <alignment/>
    </xf>
    <xf numFmtId="0" fontId="16" fillId="0" borderId="0" xfId="69" applyNumberFormat="1" applyFont="1" applyBorder="1" applyAlignment="1">
      <alignment/>
      <protection/>
    </xf>
    <xf numFmtId="0" fontId="16" fillId="0" borderId="0" xfId="69" applyNumberFormat="1" applyFont="1" applyAlignment="1">
      <alignment horizontal="left"/>
      <protection/>
    </xf>
    <xf numFmtId="0" fontId="19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8" fillId="0" borderId="8" xfId="73" applyNumberFormat="1" applyBorder="1" applyAlignment="1">
      <alignment horizontal="center"/>
      <protection/>
    </xf>
    <xf numFmtId="3" fontId="19" fillId="0" borderId="8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3" fontId="8" fillId="0" borderId="8" xfId="73" applyNumberFormat="1" applyFont="1" applyBorder="1" applyAlignment="1">
      <alignment horizontal="center"/>
      <protection/>
    </xf>
    <xf numFmtId="14" fontId="4" fillId="0" borderId="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71" fontId="28" fillId="0" borderId="0" xfId="0" applyNumberFormat="1" applyFont="1" applyAlignment="1">
      <alignment horizontal="center" vertical="center" wrapText="1"/>
    </xf>
    <xf numFmtId="0" fontId="28" fillId="0" borderId="0" xfId="73" applyFont="1">
      <alignment/>
      <protection/>
    </xf>
    <xf numFmtId="0" fontId="0" fillId="21" borderId="8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16" xfId="73" applyBorder="1">
      <alignment/>
      <protection/>
    </xf>
    <xf numFmtId="0" fontId="8" fillId="0" borderId="17" xfId="73" applyBorder="1" applyAlignment="1">
      <alignment horizontal="center"/>
      <protection/>
    </xf>
    <xf numFmtId="0" fontId="8" fillId="0" borderId="17" xfId="73" applyBorder="1">
      <alignment/>
      <protection/>
    </xf>
    <xf numFmtId="0" fontId="8" fillId="0" borderId="18" xfId="73" applyBorder="1">
      <alignment/>
      <protection/>
    </xf>
    <xf numFmtId="0" fontId="8" fillId="0" borderId="19" xfId="73" applyBorder="1">
      <alignment/>
      <protection/>
    </xf>
    <xf numFmtId="0" fontId="8" fillId="0" borderId="20" xfId="73" applyBorder="1">
      <alignment/>
      <protection/>
    </xf>
    <xf numFmtId="0" fontId="8" fillId="0" borderId="20" xfId="73" applyBorder="1" applyAlignment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8" fillId="0" borderId="21" xfId="73" applyBorder="1">
      <alignment/>
      <protection/>
    </xf>
    <xf numFmtId="0" fontId="8" fillId="0" borderId="22" xfId="73" applyBorder="1" applyAlignment="1">
      <alignment horizontal="center"/>
      <protection/>
    </xf>
    <xf numFmtId="0" fontId="8" fillId="0" borderId="22" xfId="73" applyBorder="1">
      <alignment/>
      <protection/>
    </xf>
    <xf numFmtId="0" fontId="8" fillId="0" borderId="23" xfId="73" applyBorder="1">
      <alignment/>
      <protection/>
    </xf>
    <xf numFmtId="0" fontId="15" fillId="0" borderId="8" xfId="0" applyFont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74" fontId="19" fillId="0" borderId="8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7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2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23" fillId="0" borderId="0" xfId="69" applyNumberFormat="1" applyFont="1" applyBorder="1" applyAlignment="1">
      <alignment horizontal="left"/>
      <protection/>
    </xf>
    <xf numFmtId="0" fontId="23" fillId="0" borderId="0" xfId="73" applyFont="1" applyBorder="1">
      <alignment/>
      <protection/>
    </xf>
    <xf numFmtId="0" fontId="3" fillId="0" borderId="0" xfId="73" applyFont="1" applyBorder="1" applyAlignment="1">
      <alignment horizontal="center"/>
      <protection/>
    </xf>
    <xf numFmtId="0" fontId="23" fillId="0" borderId="0" xfId="69" applyNumberFormat="1" applyFont="1" applyBorder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23" fillId="0" borderId="0" xfId="73" applyFont="1" applyBorder="1" applyAlignment="1">
      <alignment/>
      <protection/>
    </xf>
    <xf numFmtId="0" fontId="3" fillId="0" borderId="0" xfId="73" applyFont="1" applyBorder="1">
      <alignment/>
      <protection/>
    </xf>
    <xf numFmtId="0" fontId="9" fillId="0" borderId="0" xfId="69" applyNumberFormat="1" applyFont="1" applyBorder="1" applyAlignment="1">
      <alignment horizontal="left"/>
      <protection/>
    </xf>
    <xf numFmtId="0" fontId="33" fillId="0" borderId="14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80" fontId="0" fillId="0" borderId="8" xfId="0" applyNumberFormat="1" applyBorder="1" applyAlignment="1">
      <alignment horizontal="center" vertical="center" wrapText="1"/>
    </xf>
    <xf numFmtId="197" fontId="3" fillId="0" borderId="14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68">
      <alignment/>
      <protection/>
    </xf>
    <xf numFmtId="0" fontId="7" fillId="0" borderId="0" xfId="68" applyAlignment="1">
      <alignment wrapText="1"/>
      <protection/>
    </xf>
    <xf numFmtId="0" fontId="9" fillId="0" borderId="0" xfId="0" applyNumberFormat="1" applyFont="1" applyAlignment="1">
      <alignment horizontal="left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right" wrapText="1"/>
    </xf>
    <xf numFmtId="0" fontId="7" fillId="0" borderId="0" xfId="68" applyBorder="1">
      <alignment/>
      <protection/>
    </xf>
    <xf numFmtId="0" fontId="7" fillId="0" borderId="0" xfId="71" applyNumberFormat="1" applyFont="1" applyFill="1" applyBorder="1" applyAlignment="1" applyProtection="1">
      <alignment vertical="top"/>
      <protection/>
    </xf>
    <xf numFmtId="0" fontId="7" fillId="0" borderId="0" xfId="71" applyNumberFormat="1" applyFont="1" applyFill="1" applyBorder="1" applyAlignment="1" applyProtection="1">
      <alignment vertical="top" wrapText="1"/>
      <protection/>
    </xf>
    <xf numFmtId="0" fontId="5" fillId="0" borderId="0" xfId="73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5" fillId="0" borderId="0" xfId="71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71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>
      <alignment horizontal="center"/>
    </xf>
    <xf numFmtId="0" fontId="7" fillId="0" borderId="0" xfId="68" applyNumberFormat="1" applyFont="1" applyFill="1" applyBorder="1" applyAlignment="1" applyProtection="1">
      <alignment vertical="top"/>
      <protection/>
    </xf>
    <xf numFmtId="0" fontId="7" fillId="0" borderId="0" xfId="68" applyNumberFormat="1" applyFont="1" applyFill="1" applyBorder="1" applyAlignment="1" applyProtection="1">
      <alignment vertical="top" wrapText="1"/>
      <protection/>
    </xf>
    <xf numFmtId="0" fontId="7" fillId="0" borderId="13" xfId="68" applyNumberFormat="1" applyFont="1" applyFill="1" applyBorder="1" applyAlignment="1" applyProtection="1">
      <alignment horizontal="center" vertical="top"/>
      <protection/>
    </xf>
    <xf numFmtId="0" fontId="7" fillId="0" borderId="27" xfId="68" applyNumberFormat="1" applyFont="1" applyFill="1" applyBorder="1" applyAlignment="1" applyProtection="1">
      <alignment horizontal="center" vertical="center" wrapText="1"/>
      <protection/>
    </xf>
    <xf numFmtId="0" fontId="17" fillId="0" borderId="28" xfId="68" applyNumberFormat="1" applyFont="1" applyFill="1" applyBorder="1" applyAlignment="1" applyProtection="1">
      <alignment horizontal="center" vertical="center" wrapText="1"/>
      <protection/>
    </xf>
    <xf numFmtId="0" fontId="17" fillId="0" borderId="29" xfId="68" applyNumberFormat="1" applyFont="1" applyFill="1" applyBorder="1" applyAlignment="1" applyProtection="1">
      <alignment horizontal="center" vertical="center" wrapText="1"/>
      <protection/>
    </xf>
    <xf numFmtId="0" fontId="17" fillId="0" borderId="27" xfId="68" applyNumberFormat="1" applyFont="1" applyFill="1" applyBorder="1" applyAlignment="1" applyProtection="1">
      <alignment horizontal="center" vertical="center" wrapText="1"/>
      <protection/>
    </xf>
    <xf numFmtId="0" fontId="64" fillId="0" borderId="30" xfId="68" applyNumberFormat="1" applyFont="1" applyFill="1" applyBorder="1" applyAlignment="1" applyProtection="1">
      <alignment horizontal="center" vertical="top"/>
      <protection/>
    </xf>
    <xf numFmtId="0" fontId="64" fillId="0" borderId="31" xfId="68" applyNumberFormat="1" applyFont="1" applyFill="1" applyBorder="1" applyAlignment="1" applyProtection="1">
      <alignment horizontal="center" vertical="top" wrapText="1"/>
      <protection/>
    </xf>
    <xf numFmtId="0" fontId="64" fillId="0" borderId="32" xfId="68" applyNumberFormat="1" applyFont="1" applyFill="1" applyBorder="1" applyAlignment="1" applyProtection="1">
      <alignment horizontal="center" vertical="top"/>
      <protection/>
    </xf>
    <xf numFmtId="0" fontId="64" fillId="0" borderId="33" xfId="68" applyNumberFormat="1" applyFont="1" applyFill="1" applyBorder="1" applyAlignment="1" applyProtection="1">
      <alignment horizontal="center" vertical="top" wrapText="1"/>
      <protection/>
    </xf>
    <xf numFmtId="0" fontId="64" fillId="0" borderId="33" xfId="68" applyNumberFormat="1" applyFont="1" applyFill="1" applyBorder="1" applyAlignment="1" applyProtection="1">
      <alignment horizontal="center" vertical="top"/>
      <protection/>
    </xf>
    <xf numFmtId="0" fontId="64" fillId="0" borderId="31" xfId="68" applyNumberFormat="1" applyFont="1" applyFill="1" applyBorder="1" applyAlignment="1" applyProtection="1">
      <alignment horizontal="center" vertical="top"/>
      <protection/>
    </xf>
    <xf numFmtId="0" fontId="64" fillId="0" borderId="0" xfId="68" applyFont="1">
      <alignment/>
      <protection/>
    </xf>
    <xf numFmtId="0" fontId="64" fillId="0" borderId="34" xfId="68" applyFont="1" applyBorder="1" applyAlignment="1">
      <alignment horizontal="left" wrapText="1"/>
      <protection/>
    </xf>
    <xf numFmtId="0" fontId="17" fillId="24" borderId="35" xfId="68" applyFont="1" applyFill="1" applyBorder="1" applyAlignment="1">
      <alignment wrapText="1"/>
      <protection/>
    </xf>
    <xf numFmtId="0" fontId="64" fillId="0" borderId="36" xfId="68" applyFont="1" applyBorder="1" applyAlignment="1">
      <alignment horizontal="left" wrapText="1"/>
      <protection/>
    </xf>
    <xf numFmtId="0" fontId="17" fillId="24" borderId="37" xfId="68" applyFont="1" applyFill="1" applyBorder="1" applyAlignment="1">
      <alignment wrapText="1"/>
      <protection/>
    </xf>
    <xf numFmtId="0" fontId="17" fillId="0" borderId="37" xfId="68" applyFont="1" applyBorder="1" applyAlignment="1">
      <alignment vertical="center" wrapText="1"/>
      <protection/>
    </xf>
    <xf numFmtId="0" fontId="7" fillId="0" borderId="36" xfId="0" applyFont="1" applyFill="1" applyBorder="1" applyAlignment="1">
      <alignment horizontal="left"/>
    </xf>
    <xf numFmtId="0" fontId="17" fillId="24" borderId="37" xfId="0" applyFont="1" applyFill="1" applyBorder="1" applyAlignment="1">
      <alignment horizontal="justify" wrapText="1"/>
    </xf>
    <xf numFmtId="0" fontId="17" fillId="0" borderId="37" xfId="0" applyFont="1" applyFill="1" applyBorder="1" applyAlignment="1">
      <alignment horizontal="justify" wrapText="1"/>
    </xf>
    <xf numFmtId="0" fontId="7" fillId="0" borderId="38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justify" wrapText="1"/>
    </xf>
    <xf numFmtId="0" fontId="7" fillId="0" borderId="0" xfId="68" applyBorder="1" applyAlignment="1">
      <alignment horizontal="center"/>
      <protection/>
    </xf>
    <xf numFmtId="0" fontId="17" fillId="24" borderId="0" xfId="68" applyFont="1" applyFill="1" applyBorder="1" applyAlignment="1">
      <alignment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0" xfId="69" applyNumberFormat="1" applyFont="1" applyBorder="1" applyAlignment="1">
      <alignment horizontal="left"/>
      <protection/>
    </xf>
    <xf numFmtId="0" fontId="7" fillId="0" borderId="0" xfId="68" applyBorder="1" applyAlignment="1">
      <alignment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0" xfId="69" applyNumberFormat="1" applyFont="1" applyBorder="1" applyAlignment="1">
      <alignment horizontal="left"/>
      <protection/>
    </xf>
    <xf numFmtId="0" fontId="68" fillId="0" borderId="0" xfId="73" applyFont="1" applyBorder="1" applyAlignment="1">
      <alignment horizontal="center"/>
      <protection/>
    </xf>
    <xf numFmtId="0" fontId="67" fillId="0" borderId="0" xfId="73" applyFont="1" applyBorder="1">
      <alignment/>
      <protection/>
    </xf>
    <xf numFmtId="0" fontId="7" fillId="0" borderId="0" xfId="68" applyFont="1">
      <alignment/>
      <protection/>
    </xf>
    <xf numFmtId="0" fontId="7" fillId="0" borderId="0" xfId="68" applyFont="1" applyBorder="1">
      <alignment/>
      <protection/>
    </xf>
    <xf numFmtId="0" fontId="68" fillId="0" borderId="0" xfId="0" applyFont="1" applyBorder="1" applyAlignment="1">
      <alignment horizontal="left"/>
    </xf>
    <xf numFmtId="0" fontId="67" fillId="0" borderId="0" xfId="69" applyNumberFormat="1" applyFont="1" applyBorder="1" applyAlignment="1">
      <alignment/>
      <protection/>
    </xf>
    <xf numFmtId="0" fontId="67" fillId="0" borderId="0" xfId="6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1" fontId="0" fillId="0" borderId="8" xfId="0" applyNumberFormat="1" applyFill="1" applyBorder="1" applyAlignment="1">
      <alignment horizontal="center" vertical="center" wrapText="1"/>
    </xf>
    <xf numFmtId="3" fontId="69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distributed"/>
    </xf>
    <xf numFmtId="49" fontId="7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174" fontId="22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66" applyFont="1" applyBorder="1" applyAlignment="1">
      <alignment horizontal="center" vertical="center"/>
      <protection/>
    </xf>
    <xf numFmtId="14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180" fontId="0" fillId="25" borderId="8" xfId="0" applyNumberFormat="1" applyFont="1" applyFill="1" applyBorder="1" applyAlignment="1" applyProtection="1">
      <alignment horizontal="center" vertical="center"/>
      <protection locked="0"/>
    </xf>
    <xf numFmtId="2" fontId="0" fillId="25" borderId="8" xfId="0" applyNumberFormat="1" applyFont="1" applyFill="1" applyBorder="1" applyAlignment="1" applyProtection="1">
      <alignment horizontal="center" vertical="center"/>
      <protection locked="0"/>
    </xf>
    <xf numFmtId="173" fontId="0" fillId="26" borderId="8" xfId="0" applyNumberFormat="1" applyFont="1" applyFill="1" applyBorder="1" applyAlignment="1">
      <alignment horizontal="center" vertical="center" wrapText="1"/>
    </xf>
    <xf numFmtId="0" fontId="0" fillId="0" borderId="8" xfId="66" applyFont="1" applyBorder="1" applyAlignment="1">
      <alignment horizontal="center" vertical="center"/>
      <protection/>
    </xf>
    <xf numFmtId="2" fontId="0" fillId="25" borderId="26" xfId="0" applyNumberFormat="1" applyFont="1" applyFill="1" applyBorder="1" applyAlignment="1" applyProtection="1">
      <alignment horizontal="center" vertical="center"/>
      <protection locked="0"/>
    </xf>
    <xf numFmtId="4" fontId="0" fillId="25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25" borderId="26" xfId="0" applyFont="1" applyFill="1" applyBorder="1" applyAlignment="1">
      <alignment horizontal="left"/>
    </xf>
    <xf numFmtId="0" fontId="0" fillId="25" borderId="8" xfId="0" applyFont="1" applyFill="1" applyBorder="1" applyAlignment="1">
      <alignment horizontal="left"/>
    </xf>
    <xf numFmtId="0" fontId="0" fillId="25" borderId="26" xfId="0" applyFont="1" applyFill="1" applyBorder="1" applyAlignment="1">
      <alignment horizontal="center"/>
    </xf>
    <xf numFmtId="0" fontId="0" fillId="25" borderId="8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9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0" fontId="0" fillId="0" borderId="20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81" fontId="4" fillId="0" borderId="8" xfId="0" applyNumberFormat="1" applyFont="1" applyBorder="1" applyAlignment="1">
      <alignment horizontal="center"/>
    </xf>
    <xf numFmtId="181" fontId="0" fillId="0" borderId="0" xfId="0" applyNumberFormat="1" applyFont="1" applyAlignment="1">
      <alignment/>
    </xf>
    <xf numFmtId="172" fontId="0" fillId="27" borderId="0" xfId="0" applyNumberFormat="1" applyFont="1" applyFill="1" applyAlignment="1">
      <alignment horizontal="center"/>
    </xf>
    <xf numFmtId="169" fontId="9" fillId="0" borderId="39" xfId="0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69" fontId="4" fillId="0" borderId="0" xfId="0" applyNumberFormat="1" applyFont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169" fontId="5" fillId="0" borderId="8" xfId="0" applyNumberFormat="1" applyFont="1" applyFill="1" applyBorder="1" applyAlignment="1">
      <alignment horizontal="center" vertical="top" wrapText="1"/>
    </xf>
    <xf numFmtId="44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169" fontId="0" fillId="27" borderId="0" xfId="0" applyNumberFormat="1" applyFont="1" applyFill="1" applyAlignment="1">
      <alignment horizontal="center"/>
    </xf>
    <xf numFmtId="0" fontId="6" fillId="0" borderId="8" xfId="0" applyFont="1" applyFill="1" applyBorder="1" applyAlignment="1">
      <alignment horizontal="justify" vertical="top" wrapText="1"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9" fontId="4" fillId="27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74" fillId="0" borderId="8" xfId="0" applyFont="1" applyFill="1" applyBorder="1" applyAlignment="1">
      <alignment horizontal="right" vertical="top" wrapText="1"/>
    </xf>
    <xf numFmtId="169" fontId="3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  <xf numFmtId="4" fontId="4" fillId="27" borderId="0" xfId="0" applyNumberFormat="1" applyFont="1" applyFill="1" applyAlignment="1">
      <alignment horizontal="center"/>
    </xf>
    <xf numFmtId="0" fontId="0" fillId="28" borderId="40" xfId="0" applyFill="1" applyBorder="1" applyAlignment="1">
      <alignment/>
    </xf>
    <xf numFmtId="4" fontId="75" fillId="0" borderId="0" xfId="0" applyNumberFormat="1" applyFont="1" applyAlignment="1">
      <alignment horizontal="center"/>
    </xf>
    <xf numFmtId="170" fontId="7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justify"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27" borderId="0" xfId="0" applyFont="1" applyFill="1" applyAlignment="1">
      <alignment/>
    </xf>
    <xf numFmtId="0" fontId="4" fillId="2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3" fillId="0" borderId="0" xfId="69" applyNumberFormat="1" applyFont="1" applyFill="1" applyBorder="1" applyAlignment="1">
      <alignment horizontal="left"/>
      <protection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199" fontId="5" fillId="0" borderId="8" xfId="50" applyNumberFormat="1" applyFont="1" applyFill="1" applyBorder="1" applyAlignment="1">
      <alignment horizontal="center" vertical="top" wrapText="1"/>
    </xf>
    <xf numFmtId="44" fontId="5" fillId="0" borderId="8" xfId="50" applyNumberFormat="1" applyFont="1" applyFill="1" applyBorder="1" applyAlignment="1">
      <alignment horizontal="center" vertical="top" wrapText="1"/>
    </xf>
    <xf numFmtId="44" fontId="5" fillId="0" borderId="8" xfId="50" applyFont="1" applyFill="1" applyBorder="1" applyAlignment="1">
      <alignment horizontal="center" vertical="top" wrapText="1"/>
    </xf>
    <xf numFmtId="199" fontId="5" fillId="0" borderId="8" xfId="50" applyNumberFormat="1" applyFont="1" applyFill="1" applyBorder="1" applyAlignment="1">
      <alignment horizontal="center" vertical="top" wrapText="1"/>
    </xf>
    <xf numFmtId="44" fontId="5" fillId="0" borderId="8" xfId="50" applyFont="1" applyFill="1" applyBorder="1" applyAlignment="1">
      <alignment horizontal="center" vertical="top" wrapText="1"/>
    </xf>
    <xf numFmtId="44" fontId="5" fillId="0" borderId="8" xfId="50" applyFont="1" applyFill="1" applyBorder="1" applyAlignment="1">
      <alignment horizontal="center"/>
    </xf>
    <xf numFmtId="44" fontId="9" fillId="0" borderId="8" xfId="50" applyFont="1" applyFill="1" applyBorder="1" applyAlignment="1">
      <alignment horizontal="center" vertical="top" wrapText="1"/>
    </xf>
    <xf numFmtId="44" fontId="5" fillId="0" borderId="8" xfId="50" applyNumberFormat="1" applyFont="1" applyFill="1" applyBorder="1" applyAlignment="1">
      <alignment horizontal="center" vertical="top" wrapText="1"/>
    </xf>
    <xf numFmtId="44" fontId="9" fillId="0" borderId="8" xfId="50" applyNumberFormat="1" applyFont="1" applyFill="1" applyBorder="1" applyAlignment="1">
      <alignment horizontal="center" vertical="top" wrapText="1"/>
    </xf>
    <xf numFmtId="44" fontId="9" fillId="28" borderId="8" xfId="5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72" applyBorder="1">
      <alignment/>
      <protection/>
    </xf>
    <xf numFmtId="0" fontId="21" fillId="0" borderId="0" xfId="69" applyNumberFormat="1" applyFont="1" applyBorder="1" applyAlignment="1">
      <alignment horizontal="left"/>
      <protection/>
    </xf>
    <xf numFmtId="0" fontId="78" fillId="0" borderId="0" xfId="69" applyNumberFormat="1" applyFont="1" applyBorder="1" applyAlignment="1">
      <alignment horizontal="left"/>
      <protection/>
    </xf>
    <xf numFmtId="0" fontId="78" fillId="0" borderId="0" xfId="69" applyNumberFormat="1" applyFont="1" applyBorder="1" applyAlignment="1">
      <alignment/>
      <protection/>
    </xf>
    <xf numFmtId="0" fontId="8" fillId="0" borderId="0" xfId="72">
      <alignment/>
      <protection/>
    </xf>
    <xf numFmtId="0" fontId="8" fillId="0" borderId="0" xfId="72" applyAlignment="1">
      <alignment horizontal="center"/>
      <protection/>
    </xf>
    <xf numFmtId="0" fontId="78" fillId="0" borderId="0" xfId="69" applyNumberFormat="1" applyFont="1" applyAlignment="1">
      <alignment/>
      <protection/>
    </xf>
    <xf numFmtId="0" fontId="5" fillId="0" borderId="0" xfId="69" applyNumberFormat="1" applyFont="1" applyAlignment="1">
      <alignment/>
      <protection/>
    </xf>
    <xf numFmtId="0" fontId="6" fillId="0" borderId="0" xfId="72" applyNumberFormat="1" applyFont="1" applyBorder="1" applyAlignment="1">
      <alignment/>
      <protection/>
    </xf>
    <xf numFmtId="0" fontId="10" fillId="0" borderId="0" xfId="70" applyFont="1" applyBorder="1">
      <alignment/>
      <protection/>
    </xf>
    <xf numFmtId="0" fontId="6" fillId="0" borderId="0" xfId="72" applyFont="1">
      <alignment/>
      <protection/>
    </xf>
    <xf numFmtId="0" fontId="6" fillId="0" borderId="0" xfId="72" applyNumberFormat="1" applyFont="1" applyBorder="1" applyAlignment="1">
      <alignment horizontal="left" wrapText="1"/>
      <protection/>
    </xf>
    <xf numFmtId="0" fontId="6" fillId="0" borderId="0" xfId="72" applyNumberFormat="1" applyFont="1" applyBorder="1" applyAlignment="1">
      <alignment horizontal="left"/>
      <protection/>
    </xf>
    <xf numFmtId="185" fontId="6" fillId="0" borderId="0" xfId="72" applyNumberFormat="1" applyFont="1" applyBorder="1" applyAlignment="1">
      <alignment wrapText="1"/>
      <protection/>
    </xf>
    <xf numFmtId="0" fontId="6" fillId="0" borderId="0" xfId="72" applyNumberFormat="1" applyFont="1" applyBorder="1" applyAlignment="1">
      <alignment horizontal="center" wrapText="1"/>
      <protection/>
    </xf>
    <xf numFmtId="0" fontId="6" fillId="0" borderId="0" xfId="72" applyNumberFormat="1" applyFont="1" applyBorder="1" applyAlignment="1">
      <alignment wrapText="1"/>
      <protection/>
    </xf>
    <xf numFmtId="0" fontId="5" fillId="0" borderId="0" xfId="69" applyNumberFormat="1" applyFont="1" applyBorder="1" applyAlignment="1">
      <alignment/>
      <protection/>
    </xf>
    <xf numFmtId="0" fontId="79" fillId="0" borderId="0" xfId="72" applyFont="1" applyBorder="1" applyAlignment="1">
      <alignment horizontal="left"/>
      <protection/>
    </xf>
    <xf numFmtId="0" fontId="8" fillId="0" borderId="0" xfId="72" applyBorder="1" applyAlignment="1">
      <alignment horizontal="center"/>
      <protection/>
    </xf>
    <xf numFmtId="0" fontId="80" fillId="0" borderId="0" xfId="69" applyNumberFormat="1" applyFont="1" applyBorder="1" applyAlignment="1">
      <alignment/>
      <protection/>
    </xf>
    <xf numFmtId="0" fontId="10" fillId="0" borderId="0" xfId="69" applyNumberFormat="1" applyFont="1" applyBorder="1" applyAlignment="1">
      <alignment/>
      <protection/>
    </xf>
    <xf numFmtId="0" fontId="78" fillId="0" borderId="0" xfId="69" applyNumberFormat="1" applyFont="1" applyAlignment="1">
      <alignment horizontal="center"/>
      <protection/>
    </xf>
    <xf numFmtId="0" fontId="78" fillId="0" borderId="0" xfId="69" applyNumberFormat="1" applyFont="1" applyAlignment="1">
      <alignment horizontal="left"/>
      <protection/>
    </xf>
    <xf numFmtId="1" fontId="17" fillId="0" borderId="0" xfId="67" applyNumberFormat="1" applyFont="1" applyAlignment="1">
      <alignment horizontal="left" wrapText="1"/>
      <protection/>
    </xf>
    <xf numFmtId="0" fontId="10" fillId="0" borderId="0" xfId="72" applyFont="1">
      <alignment/>
      <protection/>
    </xf>
    <xf numFmtId="0" fontId="10" fillId="0" borderId="0" xfId="72" applyFont="1" applyAlignment="1">
      <alignment vertical="center" wrapText="1"/>
      <protection/>
    </xf>
    <xf numFmtId="0" fontId="10" fillId="0" borderId="0" xfId="72" applyFont="1" applyBorder="1" applyAlignment="1">
      <alignment horizontal="left" vertical="center" wrapText="1"/>
      <protection/>
    </xf>
    <xf numFmtId="0" fontId="17" fillId="0" borderId="0" xfId="72" applyFont="1" applyBorder="1">
      <alignment/>
      <protection/>
    </xf>
    <xf numFmtId="0" fontId="17" fillId="0" borderId="0" xfId="72" applyFont="1" applyBorder="1" applyAlignment="1">
      <alignment horizontal="center"/>
      <protection/>
    </xf>
    <xf numFmtId="0" fontId="9" fillId="0" borderId="0" xfId="72" applyFont="1" applyBorder="1" applyAlignment="1">
      <alignment horizontal="center"/>
      <protection/>
    </xf>
    <xf numFmtId="0" fontId="17" fillId="0" borderId="41" xfId="72" applyFont="1" applyBorder="1">
      <alignment/>
      <protection/>
    </xf>
    <xf numFmtId="0" fontId="17" fillId="0" borderId="42" xfId="72" applyFont="1" applyBorder="1" applyAlignment="1">
      <alignment horizontal="center"/>
      <protection/>
    </xf>
    <xf numFmtId="0" fontId="17" fillId="0" borderId="42" xfId="72" applyFont="1" applyBorder="1">
      <alignment/>
      <protection/>
    </xf>
    <xf numFmtId="0" fontId="17" fillId="0" borderId="43" xfId="72" applyFont="1" applyBorder="1">
      <alignment/>
      <protection/>
    </xf>
    <xf numFmtId="0" fontId="17" fillId="0" borderId="44" xfId="72" applyFont="1" applyBorder="1">
      <alignment/>
      <protection/>
    </xf>
    <xf numFmtId="0" fontId="17" fillId="0" borderId="45" xfId="72" applyFont="1" applyBorder="1">
      <alignment/>
      <protection/>
    </xf>
    <xf numFmtId="0" fontId="73" fillId="0" borderId="0" xfId="69" applyNumberFormat="1" applyFont="1" applyBorder="1" applyAlignment="1">
      <alignment horizontal="right"/>
      <protection/>
    </xf>
    <xf numFmtId="0" fontId="6" fillId="0" borderId="0" xfId="69" applyFont="1" applyBorder="1" applyAlignment="1">
      <alignment vertical="center" wrapText="1"/>
      <protection/>
    </xf>
    <xf numFmtId="0" fontId="6" fillId="0" borderId="0" xfId="69" applyFont="1" applyBorder="1" applyAlignment="1">
      <alignment/>
      <protection/>
    </xf>
    <xf numFmtId="0" fontId="78" fillId="0" borderId="45" xfId="69" applyFont="1" applyBorder="1" applyAlignment="1">
      <alignment/>
      <protection/>
    </xf>
    <xf numFmtId="0" fontId="78" fillId="0" borderId="0" xfId="69" applyFont="1" applyBorder="1" applyAlignment="1">
      <alignment/>
      <protection/>
    </xf>
    <xf numFmtId="14" fontId="17" fillId="0" borderId="0" xfId="72" applyNumberFormat="1" applyFont="1" applyBorder="1" applyAlignment="1">
      <alignment horizontal="left"/>
      <protection/>
    </xf>
    <xf numFmtId="0" fontId="78" fillId="0" borderId="0" xfId="69" applyFont="1" applyBorder="1" applyAlignment="1">
      <alignment vertical="center" wrapText="1"/>
      <protection/>
    </xf>
    <xf numFmtId="0" fontId="79" fillId="0" borderId="8" xfId="72" applyFont="1" applyBorder="1" applyAlignment="1">
      <alignment horizontal="center"/>
      <protection/>
    </xf>
    <xf numFmtId="1" fontId="17" fillId="0" borderId="8" xfId="72" applyNumberFormat="1" applyFont="1" applyBorder="1" applyAlignment="1">
      <alignment horizontal="center"/>
      <protection/>
    </xf>
    <xf numFmtId="0" fontId="17" fillId="0" borderId="8" xfId="72" applyFont="1" applyBorder="1">
      <alignment/>
      <protection/>
    </xf>
    <xf numFmtId="0" fontId="17" fillId="0" borderId="8" xfId="72" applyFont="1" applyBorder="1" applyAlignment="1">
      <alignment horizontal="center"/>
      <protection/>
    </xf>
    <xf numFmtId="0" fontId="8" fillId="0" borderId="8" xfId="72" applyBorder="1" applyAlignment="1">
      <alignment horizontal="center"/>
      <protection/>
    </xf>
    <xf numFmtId="0" fontId="17" fillId="0" borderId="8" xfId="72" applyFont="1" applyBorder="1" applyAlignment="1">
      <alignment wrapText="1"/>
      <protection/>
    </xf>
    <xf numFmtId="3" fontId="17" fillId="0" borderId="8" xfId="72" applyNumberFormat="1" applyFont="1" applyBorder="1" applyAlignment="1">
      <alignment horizontal="center"/>
      <protection/>
    </xf>
    <xf numFmtId="3" fontId="82" fillId="0" borderId="8" xfId="72" applyNumberFormat="1" applyFont="1" applyBorder="1" applyAlignment="1">
      <alignment horizontal="center"/>
      <protection/>
    </xf>
    <xf numFmtId="0" fontId="82" fillId="0" borderId="8" xfId="72" applyFont="1" applyBorder="1" applyAlignment="1">
      <alignment horizontal="center"/>
      <protection/>
    </xf>
    <xf numFmtId="0" fontId="17" fillId="0" borderId="8" xfId="72" applyFont="1" applyBorder="1" applyAlignment="1">
      <alignment horizontal="left" wrapText="1"/>
      <protection/>
    </xf>
    <xf numFmtId="0" fontId="17" fillId="0" borderId="0" xfId="72" applyFont="1" applyBorder="1" applyAlignment="1">
      <alignment horizontal="left" wrapText="1"/>
      <protection/>
    </xf>
    <xf numFmtId="0" fontId="17" fillId="0" borderId="0" xfId="72" applyFont="1" applyBorder="1" applyAlignment="1">
      <alignment horizontal="left"/>
      <protection/>
    </xf>
    <xf numFmtId="0" fontId="17" fillId="0" borderId="46" xfId="72" applyFont="1" applyBorder="1">
      <alignment/>
      <protection/>
    </xf>
    <xf numFmtId="0" fontId="17" fillId="0" borderId="14" xfId="72" applyFont="1" applyBorder="1" applyAlignment="1">
      <alignment horizontal="center"/>
      <protection/>
    </xf>
    <xf numFmtId="0" fontId="17" fillId="0" borderId="14" xfId="72" applyFont="1" applyBorder="1">
      <alignment/>
      <protection/>
    </xf>
    <xf numFmtId="0" fontId="17" fillId="0" borderId="47" xfId="72" applyFont="1" applyBorder="1">
      <alignment/>
      <protection/>
    </xf>
    <xf numFmtId="0" fontId="5" fillId="0" borderId="0" xfId="72" applyFont="1" applyBorder="1" applyAlignment="1">
      <alignment horizontal="center"/>
      <protection/>
    </xf>
    <xf numFmtId="0" fontId="5" fillId="0" borderId="0" xfId="72" applyFont="1" applyBorder="1">
      <alignment/>
      <protection/>
    </xf>
    <xf numFmtId="0" fontId="17" fillId="0" borderId="0" xfId="72" applyFont="1">
      <alignment/>
      <protection/>
    </xf>
    <xf numFmtId="0" fontId="5" fillId="0" borderId="0" xfId="72" applyFont="1" applyAlignment="1">
      <alignment horizontal="center"/>
      <protection/>
    </xf>
    <xf numFmtId="0" fontId="5" fillId="0" borderId="0" xfId="72" applyFont="1">
      <alignment/>
      <protection/>
    </xf>
    <xf numFmtId="0" fontId="17" fillId="0" borderId="0" xfId="72" applyFont="1" applyAlignment="1">
      <alignment horizontal="center"/>
      <protection/>
    </xf>
    <xf numFmtId="2" fontId="6" fillId="0" borderId="0" xfId="72" applyNumberFormat="1" applyFont="1" applyBorder="1" applyAlignment="1">
      <alignment vertical="top" wrapText="1"/>
      <protection/>
    </xf>
    <xf numFmtId="0" fontId="6" fillId="0" borderId="0" xfId="73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4" fillId="0" borderId="0" xfId="68" applyFont="1" applyBorder="1">
      <alignment/>
      <protection/>
    </xf>
    <xf numFmtId="0" fontId="9" fillId="0" borderId="0" xfId="0" applyFont="1" applyBorder="1" applyAlignment="1">
      <alignment/>
    </xf>
    <xf numFmtId="3" fontId="17" fillId="24" borderId="47" xfId="68" applyNumberFormat="1" applyFont="1" applyFill="1" applyBorder="1" applyAlignment="1">
      <alignment horizontal="center"/>
      <protection/>
    </xf>
    <xf numFmtId="174" fontId="17" fillId="24" borderId="47" xfId="68" applyNumberFormat="1" applyFont="1" applyFill="1" applyBorder="1" applyAlignment="1">
      <alignment horizontal="center"/>
      <protection/>
    </xf>
    <xf numFmtId="3" fontId="17" fillId="24" borderId="26" xfId="68" applyNumberFormat="1" applyFont="1" applyFill="1" applyBorder="1" applyAlignment="1">
      <alignment horizontal="center"/>
      <protection/>
    </xf>
    <xf numFmtId="174" fontId="17" fillId="24" borderId="26" xfId="68" applyNumberFormat="1" applyFont="1" applyFill="1" applyBorder="1" applyAlignment="1">
      <alignment horizontal="center"/>
      <protection/>
    </xf>
    <xf numFmtId="3" fontId="17" fillId="24" borderId="35" xfId="68" applyNumberFormat="1" applyFont="1" applyFill="1" applyBorder="1" applyAlignment="1">
      <alignment horizontal="center"/>
      <protection/>
    </xf>
    <xf numFmtId="174" fontId="17" fillId="24" borderId="48" xfId="68" applyNumberFormat="1" applyFont="1" applyFill="1" applyBorder="1" applyAlignment="1">
      <alignment horizontal="center"/>
      <protection/>
    </xf>
    <xf numFmtId="174" fontId="17" fillId="24" borderId="8" xfId="68" applyNumberFormat="1" applyFont="1" applyFill="1" applyBorder="1" applyAlignment="1">
      <alignment horizontal="center"/>
      <protection/>
    </xf>
    <xf numFmtId="174" fontId="17" fillId="24" borderId="37" xfId="68" applyNumberFormat="1" applyFont="1" applyFill="1" applyBorder="1" applyAlignment="1">
      <alignment horizontal="center"/>
      <protection/>
    </xf>
    <xf numFmtId="3" fontId="17" fillId="24" borderId="48" xfId="68" applyNumberFormat="1" applyFont="1" applyFill="1" applyBorder="1" applyAlignment="1">
      <alignment horizontal="center"/>
      <protection/>
    </xf>
    <xf numFmtId="3" fontId="17" fillId="24" borderId="8" xfId="68" applyNumberFormat="1" applyFont="1" applyFill="1" applyBorder="1" applyAlignment="1">
      <alignment horizontal="center"/>
      <protection/>
    </xf>
    <xf numFmtId="0" fontId="7" fillId="0" borderId="0" xfId="68" applyFont="1" applyBorder="1" applyAlignment="1">
      <alignment horizontal="center"/>
      <protection/>
    </xf>
    <xf numFmtId="3" fontId="17" fillId="24" borderId="37" xfId="68" applyNumberFormat="1" applyFont="1" applyFill="1" applyBorder="1" applyAlignment="1">
      <alignment horizontal="center"/>
      <protection/>
    </xf>
    <xf numFmtId="169" fontId="17" fillId="24" borderId="8" xfId="68" applyNumberFormat="1" applyFont="1" applyFill="1" applyBorder="1" applyAlignment="1">
      <alignment horizontal="center"/>
      <protection/>
    </xf>
    <xf numFmtId="4" fontId="17" fillId="24" borderId="48" xfId="68" applyNumberFormat="1" applyFont="1" applyFill="1" applyBorder="1" applyAlignment="1">
      <alignment horizontal="center"/>
      <protection/>
    </xf>
    <xf numFmtId="169" fontId="17" fillId="24" borderId="37" xfId="68" applyNumberFormat="1" applyFont="1" applyFill="1" applyBorder="1" applyAlignment="1">
      <alignment horizontal="center"/>
      <protection/>
    </xf>
    <xf numFmtId="4" fontId="17" fillId="0" borderId="48" xfId="68" applyNumberFormat="1" applyFont="1" applyFill="1" applyBorder="1" applyAlignment="1">
      <alignment horizontal="center"/>
      <protection/>
    </xf>
    <xf numFmtId="174" fontId="17" fillId="0" borderId="8" xfId="68" applyNumberFormat="1" applyFont="1" applyFill="1" applyBorder="1" applyAlignment="1">
      <alignment horizontal="center"/>
      <protection/>
    </xf>
    <xf numFmtId="174" fontId="17" fillId="0" borderId="37" xfId="68" applyNumberFormat="1" applyFont="1" applyFill="1" applyBorder="1" applyAlignment="1">
      <alignment horizontal="center"/>
      <protection/>
    </xf>
    <xf numFmtId="3" fontId="17" fillId="24" borderId="24" xfId="68" applyNumberFormat="1" applyFont="1" applyFill="1" applyBorder="1" applyAlignment="1">
      <alignment horizontal="center"/>
      <protection/>
    </xf>
    <xf numFmtId="174" fontId="17" fillId="24" borderId="24" xfId="68" applyNumberFormat="1" applyFont="1" applyFill="1" applyBorder="1" applyAlignment="1">
      <alignment horizontal="center"/>
      <protection/>
    </xf>
    <xf numFmtId="174" fontId="17" fillId="24" borderId="49" xfId="68" applyNumberFormat="1" applyFont="1" applyFill="1" applyBorder="1" applyAlignment="1">
      <alignment horizontal="center"/>
      <protection/>
    </xf>
    <xf numFmtId="3" fontId="17" fillId="24" borderId="43" xfId="68" applyNumberFormat="1" applyFont="1" applyFill="1" applyBorder="1" applyAlignment="1">
      <alignment horizontal="center"/>
      <protection/>
    </xf>
    <xf numFmtId="174" fontId="17" fillId="24" borderId="43" xfId="68" applyNumberFormat="1" applyFont="1" applyFill="1" applyBorder="1" applyAlignment="1">
      <alignment horizontal="center"/>
      <protection/>
    </xf>
    <xf numFmtId="3" fontId="17" fillId="24" borderId="49" xfId="68" applyNumberFormat="1" applyFont="1" applyFill="1" applyBorder="1" applyAlignment="1">
      <alignment horizontal="center"/>
      <protection/>
    </xf>
    <xf numFmtId="0" fontId="7" fillId="0" borderId="50" xfId="68" applyFont="1" applyBorder="1" applyAlignment="1">
      <alignment horizontal="center"/>
      <protection/>
    </xf>
    <xf numFmtId="0" fontId="7" fillId="0" borderId="51" xfId="68" applyFont="1" applyBorder="1" applyAlignment="1">
      <alignment horizontal="center"/>
      <protection/>
    </xf>
    <xf numFmtId="0" fontId="7" fillId="0" borderId="52" xfId="68" applyFont="1" applyBorder="1" applyAlignment="1">
      <alignment horizontal="center"/>
      <protection/>
    </xf>
    <xf numFmtId="0" fontId="0" fillId="0" borderId="26" xfId="66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5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14" xfId="0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32" fillId="0" borderId="0" xfId="0" applyFont="1" applyAlignment="1">
      <alignment horizontal="right" vertical="center" wrapText="1"/>
    </xf>
    <xf numFmtId="0" fontId="20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2" fillId="0" borderId="42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0" xfId="73" applyFont="1" applyAlignment="1">
      <alignment horizontal="left" vertical="center" wrapText="1"/>
      <protection/>
    </xf>
    <xf numFmtId="0" fontId="11" fillId="0" borderId="0" xfId="73" applyFont="1" applyAlignment="1">
      <alignment horizontal="center"/>
      <protection/>
    </xf>
    <xf numFmtId="0" fontId="8" fillId="0" borderId="8" xfId="73" applyBorder="1" applyAlignment="1">
      <alignment horizontal="center"/>
      <protection/>
    </xf>
    <xf numFmtId="0" fontId="8" fillId="0" borderId="8" xfId="73" applyFont="1" applyBorder="1" applyAlignment="1">
      <alignment horizontal="center" vertical="center"/>
      <protection/>
    </xf>
    <xf numFmtId="0" fontId="8" fillId="0" borderId="8" xfId="73" applyBorder="1" applyAlignment="1">
      <alignment horizontal="center" vertical="center"/>
      <protection/>
    </xf>
    <xf numFmtId="0" fontId="8" fillId="0" borderId="0" xfId="73" applyFont="1" applyBorder="1" applyAlignment="1">
      <alignment horizontal="center"/>
      <protection/>
    </xf>
    <xf numFmtId="0" fontId="8" fillId="0" borderId="0" xfId="73" applyBorder="1" applyAlignment="1">
      <alignment horizontal="center"/>
      <protection/>
    </xf>
    <xf numFmtId="14" fontId="8" fillId="0" borderId="0" xfId="73" applyNumberFormat="1" applyFont="1" applyBorder="1" applyAlignment="1">
      <alignment horizontal="center"/>
      <protection/>
    </xf>
    <xf numFmtId="0" fontId="77" fillId="0" borderId="0" xfId="0" applyFont="1" applyFill="1" applyBorder="1" applyAlignment="1">
      <alignment horizontal="left" vertical="top" wrapText="1"/>
    </xf>
    <xf numFmtId="0" fontId="77" fillId="0" borderId="2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23" fillId="0" borderId="0" xfId="69" applyNumberFormat="1" applyFont="1" applyFill="1" applyBorder="1" applyAlignment="1">
      <alignment horizontal="left"/>
      <protection/>
    </xf>
    <xf numFmtId="0" fontId="6" fillId="0" borderId="8" xfId="0" applyFont="1" applyFill="1" applyBorder="1" applyAlignment="1">
      <alignment horizontal="right" vertical="top" wrapText="1"/>
    </xf>
    <xf numFmtId="0" fontId="74" fillId="0" borderId="8" xfId="0" applyFont="1" applyFill="1" applyBorder="1" applyAlignment="1">
      <alignment horizontal="right" vertical="top" wrapText="1"/>
    </xf>
    <xf numFmtId="0" fontId="4" fillId="28" borderId="8" xfId="0" applyFont="1" applyFill="1" applyBorder="1" applyAlignment="1">
      <alignment horizontal="right"/>
    </xf>
    <xf numFmtId="0" fontId="76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justify" vertical="top" wrapText="1"/>
    </xf>
    <xf numFmtId="0" fontId="74" fillId="0" borderId="8" xfId="0" applyFont="1" applyFill="1" applyBorder="1" applyAlignment="1">
      <alignment horizontal="right" vertical="top" wrapText="1"/>
    </xf>
    <xf numFmtId="0" fontId="6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2" fillId="0" borderId="0" xfId="68" applyFont="1" applyAlignment="1">
      <alignment horizontal="center"/>
      <protection/>
    </xf>
    <xf numFmtId="0" fontId="21" fillId="0" borderId="0" xfId="72" applyFont="1" applyAlignment="1">
      <alignment horizontal="center"/>
      <protection/>
    </xf>
    <xf numFmtId="0" fontId="78" fillId="0" borderId="0" xfId="72" applyFont="1" applyAlignment="1">
      <alignment horizontal="center"/>
      <protection/>
    </xf>
    <xf numFmtId="0" fontId="9" fillId="0" borderId="0" xfId="72" applyFont="1" applyBorder="1" applyAlignment="1">
      <alignment horizontal="center"/>
      <protection/>
    </xf>
    <xf numFmtId="0" fontId="73" fillId="0" borderId="0" xfId="69" applyNumberFormat="1" applyFont="1" applyBorder="1" applyAlignment="1">
      <alignment horizontal="center"/>
      <protection/>
    </xf>
    <xf numFmtId="0" fontId="79" fillId="0" borderId="8" xfId="72" applyFont="1" applyBorder="1" applyAlignment="1">
      <alignment horizontal="center" vertical="center"/>
      <protection/>
    </xf>
    <xf numFmtId="0" fontId="79" fillId="0" borderId="24" xfId="72" applyFont="1" applyBorder="1" applyAlignment="1">
      <alignment horizontal="center" vertical="center" wrapText="1"/>
      <protection/>
    </xf>
    <xf numFmtId="0" fontId="79" fillId="0" borderId="26" xfId="72" applyFont="1" applyBorder="1" applyAlignment="1">
      <alignment horizontal="center" vertical="center" wrapText="1"/>
      <protection/>
    </xf>
    <xf numFmtId="0" fontId="79" fillId="0" borderId="24" xfId="72" applyFont="1" applyBorder="1" applyAlignment="1">
      <alignment horizontal="center" vertical="center"/>
      <protection/>
    </xf>
    <xf numFmtId="0" fontId="79" fillId="0" borderId="26" xfId="72" applyFont="1" applyBorder="1" applyAlignment="1">
      <alignment horizontal="center" vertical="center"/>
      <protection/>
    </xf>
    <xf numFmtId="0" fontId="79" fillId="0" borderId="8" xfId="72" applyFont="1" applyBorder="1" applyAlignment="1">
      <alignment horizontal="center"/>
      <protection/>
    </xf>
    <xf numFmtId="2" fontId="6" fillId="0" borderId="0" xfId="72" applyNumberFormat="1" applyFont="1" applyBorder="1" applyAlignment="1">
      <alignment horizontal="left" vertical="top" wrapText="1"/>
      <protection/>
    </xf>
    <xf numFmtId="0" fontId="79" fillId="0" borderId="0" xfId="72" applyFont="1" applyBorder="1" applyAlignment="1">
      <alignment horizontal="left"/>
      <protection/>
    </xf>
    <xf numFmtId="0" fontId="8" fillId="0" borderId="18" xfId="73" applyBorder="1" applyAlignment="1">
      <alignment horizontal="center"/>
      <protection/>
    </xf>
    <xf numFmtId="0" fontId="8" fillId="0" borderId="20" xfId="73" applyBorder="1" applyAlignment="1">
      <alignment horizontal="center"/>
      <protection/>
    </xf>
    <xf numFmtId="0" fontId="8" fillId="0" borderId="20" xfId="73" applyBorder="1" applyAlignment="1">
      <alignment horizontal="center"/>
      <protection/>
    </xf>
    <xf numFmtId="0" fontId="8" fillId="0" borderId="20" xfId="73" applyFont="1" applyBorder="1" applyAlignment="1">
      <alignment horizontal="center"/>
      <protection/>
    </xf>
    <xf numFmtId="0" fontId="8" fillId="0" borderId="37" xfId="73" applyBorder="1" applyAlignment="1">
      <alignment horizontal="center"/>
      <protection/>
    </xf>
    <xf numFmtId="0" fontId="8" fillId="0" borderId="37" xfId="73" applyBorder="1" applyAlignment="1">
      <alignment horizontal="center"/>
      <protection/>
    </xf>
    <xf numFmtId="0" fontId="3" fillId="0" borderId="20" xfId="73" applyFont="1" applyBorder="1" applyAlignment="1">
      <alignment horizontal="center"/>
      <protection/>
    </xf>
    <xf numFmtId="0" fontId="3" fillId="0" borderId="20" xfId="0" applyFont="1" applyBorder="1" applyAlignment="1">
      <alignment horizontal="center" vertical="center" wrapText="1"/>
    </xf>
    <xf numFmtId="0" fontId="8" fillId="0" borderId="23" xfId="73" applyBorder="1" applyAlignment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Обычный_bit_control2" xfId="67"/>
    <cellStyle name="Обычный_methodics230802-pril1-3" xfId="68"/>
    <cellStyle name="Обычный_prom_control1" xfId="69"/>
    <cellStyle name="Обычный_Бланк Акта Зиятдинов" xfId="70"/>
    <cellStyle name="Обычный_Книга1" xfId="71"/>
    <cellStyle name="Обычный_Прил 4" xfId="72"/>
    <cellStyle name="Обычный_Прил к рег5(1,2,3,8,9,10)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екстовый" xfId="82"/>
    <cellStyle name="Тысячи [0]_3Com" xfId="83"/>
    <cellStyle name="Тысячи_3Com" xfId="84"/>
    <cellStyle name="Comma" xfId="85"/>
    <cellStyle name="Comma [0]" xfId="86"/>
    <cellStyle name="Формула" xfId="87"/>
    <cellStyle name="ФормулаВБ" xfId="88"/>
    <cellStyle name="ФормулаНаКонтроль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77\share\Documents%20and%20Settings\Dementieva\&#1052;&#1086;&#1080;%20&#1076;&#1086;&#1082;&#1091;&#1084;&#1077;&#1085;&#1090;&#1099;\2014%20&#1101;%20&#1088;&#1077;&#1089;&#1091;&#1088;&#1089;&#1099;\&#1086;&#1090;&#1095;&#1077;&#1090;&#1099;%20&#1074;%20&#1057;&#1074;&#1077;&#1088;&#1076;&#1083;&#1086;&#1074;&#1101;&#1085;&#1077;&#1088;&#1075;&#1086;&#1089;&#1073;&#1099;&#1090;\&#1071;&#1085;&#1074;&#1072;&#1088;&#1100;%202014%20&#1086;&#1095;&#1077;&#1090;\&#1087;&#1077;&#1088;&#1077;&#1076;&#1072;&#1095;&#1072;%20&#1101;%20&#1101;%20&#1103;&#1085;&#1074;&#1072;&#1088;&#1100;%20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60.22\_work\Topol\Otchet\AktTrans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77\share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47">
          <cell r="F47">
            <v>401.6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48">
          <cell r="K48">
            <v>77465.39999999985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х "/>
      <sheetName val="субабоненты  по напр"/>
      <sheetName val="субабоненты ведом"/>
      <sheetName val="Приложение 2"/>
      <sheetName val="Приложение №4"/>
      <sheetName val="Прил.10(баланс)"/>
      <sheetName val="Прил.4.Св ведомость"/>
    </sheetNames>
    <sheetDataSet>
      <sheetData sheetId="2">
        <row r="25">
          <cell r="F25">
            <v>78524</v>
          </cell>
          <cell r="G25">
            <v>7770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Normal="75" zoomScaleSheetLayoutView="75" zoomScalePageLayoutView="0" workbookViewId="0" topLeftCell="A1">
      <selection activeCell="E36" sqref="E36:W36"/>
    </sheetView>
  </sheetViews>
  <sheetFormatPr defaultColWidth="9.00390625" defaultRowHeight="12.75"/>
  <cols>
    <col min="1" max="1" width="4.875" style="22" customWidth="1"/>
    <col min="2" max="2" width="14.375" style="22" customWidth="1"/>
    <col min="3" max="3" width="10.25390625" style="22" customWidth="1"/>
    <col min="4" max="4" width="9.00390625" style="22" customWidth="1"/>
    <col min="5" max="7" width="9.125" style="22" customWidth="1"/>
    <col min="8" max="8" width="10.625" style="22" customWidth="1"/>
    <col min="9" max="9" width="9.875" style="22" customWidth="1"/>
    <col min="10" max="10" width="10.75390625" style="22" customWidth="1"/>
    <col min="11" max="11" width="9.25390625" style="22" bestFit="1" customWidth="1"/>
    <col min="12" max="12" width="10.00390625" style="22" customWidth="1"/>
    <col min="13" max="13" width="12.375" style="22" customWidth="1"/>
    <col min="14" max="14" width="7.875" style="22" customWidth="1"/>
    <col min="15" max="15" width="7.00390625" style="22" customWidth="1"/>
    <col min="16" max="17" width="8.125" style="22" customWidth="1"/>
    <col min="18" max="18" width="11.25390625" style="22" customWidth="1"/>
    <col min="19" max="19" width="12.25390625" style="22" customWidth="1"/>
    <col min="20" max="20" width="11.125" style="22" customWidth="1"/>
    <col min="21" max="21" width="12.125" style="22" bestFit="1" customWidth="1"/>
    <col min="22" max="22" width="9.875" style="22" bestFit="1" customWidth="1"/>
    <col min="23" max="23" width="9.375" style="22" bestFit="1" customWidth="1"/>
    <col min="24" max="24" width="15.75390625" style="22" customWidth="1"/>
    <col min="25" max="27" width="9.25390625" style="22" bestFit="1" customWidth="1"/>
    <col min="28" max="28" width="15.75390625" style="22" bestFit="1" customWidth="1"/>
    <col min="29" max="29" width="9.00390625" style="22" customWidth="1"/>
    <col min="30" max="30" width="9.25390625" style="22" bestFit="1" customWidth="1"/>
    <col min="31" max="16384" width="9.125" style="22" customWidth="1"/>
  </cols>
  <sheetData>
    <row r="1" spans="24:30" ht="9.75" customHeight="1">
      <c r="X1" s="407" t="s">
        <v>26</v>
      </c>
      <c r="Y1" s="407"/>
      <c r="Z1" s="407"/>
      <c r="AA1" s="407"/>
      <c r="AB1" s="407"/>
      <c r="AC1" s="407"/>
      <c r="AD1" s="26"/>
    </row>
    <row r="2" spans="24:30" ht="9.75" customHeight="1">
      <c r="X2" s="407" t="s">
        <v>114</v>
      </c>
      <c r="Y2" s="407"/>
      <c r="Z2" s="407"/>
      <c r="AA2" s="407"/>
      <c r="AB2" s="407"/>
      <c r="AC2" s="407"/>
      <c r="AD2" s="26"/>
    </row>
    <row r="3" spans="24:30" ht="9.75" customHeight="1">
      <c r="X3" s="407" t="s">
        <v>235</v>
      </c>
      <c r="Y3" s="407"/>
      <c r="Z3" s="407"/>
      <c r="AA3" s="407"/>
      <c r="AB3" s="407"/>
      <c r="AC3" s="407"/>
      <c r="AD3" s="26"/>
    </row>
    <row r="4" spans="24:30" ht="9.75" customHeight="1">
      <c r="X4" s="407"/>
      <c r="Y4" s="407"/>
      <c r="Z4" s="407"/>
      <c r="AA4" s="407"/>
      <c r="AB4" s="407"/>
      <c r="AC4" s="407"/>
      <c r="AD4" s="26"/>
    </row>
    <row r="5" spans="24:30" ht="12.75">
      <c r="X5" s="26"/>
      <c r="Y5" s="26"/>
      <c r="Z5" s="26"/>
      <c r="AA5" s="26"/>
      <c r="AB5" s="26"/>
      <c r="AC5" s="26"/>
      <c r="AD5" s="26"/>
    </row>
    <row r="6" spans="5:24" ht="20.25" customHeight="1">
      <c r="E6" s="405" t="s">
        <v>119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</row>
    <row r="9" spans="11:17" ht="20.25">
      <c r="K9" s="406" t="s">
        <v>79</v>
      </c>
      <c r="L9" s="406"/>
      <c r="M9" s="406"/>
      <c r="N9" s="406"/>
      <c r="O9" s="406"/>
      <c r="P9" s="406"/>
      <c r="Q9" s="406"/>
    </row>
    <row r="11" spans="21:29" ht="38.25" customHeight="1">
      <c r="U11" s="412" t="s">
        <v>210</v>
      </c>
      <c r="V11" s="412"/>
      <c r="W11" s="412"/>
      <c r="X11" s="412"/>
      <c r="Y11" s="25"/>
      <c r="Z11" s="408" t="s">
        <v>115</v>
      </c>
      <c r="AA11" s="408"/>
      <c r="AB11" s="408"/>
      <c r="AC11" s="408"/>
    </row>
    <row r="12" spans="4:11" ht="40.5" customHeight="1">
      <c r="D12" s="409" t="s">
        <v>314</v>
      </c>
      <c r="E12" s="409"/>
      <c r="F12" s="409" t="s">
        <v>230</v>
      </c>
      <c r="G12" s="409"/>
      <c r="K12" s="22" t="s">
        <v>146</v>
      </c>
    </row>
    <row r="14" spans="1:29" ht="12.75">
      <c r="A14" s="411" t="s">
        <v>80</v>
      </c>
      <c r="B14" s="411" t="s">
        <v>81</v>
      </c>
      <c r="C14" s="411" t="s">
        <v>20</v>
      </c>
      <c r="D14" s="411" t="s">
        <v>21</v>
      </c>
      <c r="E14" s="411"/>
      <c r="F14" s="411"/>
      <c r="G14" s="411"/>
      <c r="H14" s="411" t="s">
        <v>33</v>
      </c>
      <c r="I14" s="410" t="s">
        <v>34</v>
      </c>
      <c r="J14" s="410" t="s">
        <v>82</v>
      </c>
      <c r="K14" s="410" t="s">
        <v>22</v>
      </c>
      <c r="L14" s="410" t="s">
        <v>35</v>
      </c>
      <c r="M14" s="410" t="s">
        <v>36</v>
      </c>
      <c r="N14" s="410" t="s">
        <v>6</v>
      </c>
      <c r="O14" s="410" t="s">
        <v>83</v>
      </c>
      <c r="P14" s="410" t="s">
        <v>84</v>
      </c>
      <c r="Q14" s="410" t="s">
        <v>23</v>
      </c>
      <c r="R14" s="410" t="s">
        <v>7</v>
      </c>
      <c r="S14" s="410" t="s">
        <v>8</v>
      </c>
      <c r="T14" s="410" t="s">
        <v>9</v>
      </c>
      <c r="U14" s="410" t="s">
        <v>10</v>
      </c>
      <c r="V14" s="410" t="s">
        <v>11</v>
      </c>
      <c r="W14" s="410" t="s">
        <v>85</v>
      </c>
      <c r="X14" s="411" t="s">
        <v>24</v>
      </c>
      <c r="Y14" s="411"/>
      <c r="Z14" s="411"/>
      <c r="AA14" s="411"/>
      <c r="AB14" s="411"/>
      <c r="AC14" s="410" t="s">
        <v>5</v>
      </c>
    </row>
    <row r="15" spans="1:29" ht="21.75" customHeight="1">
      <c r="A15" s="411"/>
      <c r="B15" s="411"/>
      <c r="C15" s="411"/>
      <c r="D15" s="411"/>
      <c r="E15" s="411"/>
      <c r="F15" s="411"/>
      <c r="G15" s="411"/>
      <c r="H15" s="411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1"/>
      <c r="Y15" s="411"/>
      <c r="Z15" s="411"/>
      <c r="AA15" s="411"/>
      <c r="AB15" s="411"/>
      <c r="AC15" s="410"/>
    </row>
    <row r="16" spans="1:29" ht="39" customHeight="1">
      <c r="A16" s="411"/>
      <c r="B16" s="411"/>
      <c r="C16" s="411"/>
      <c r="D16" s="29" t="s">
        <v>12</v>
      </c>
      <c r="E16" s="29" t="s">
        <v>13</v>
      </c>
      <c r="F16" s="29" t="s">
        <v>14</v>
      </c>
      <c r="G16" s="29" t="s">
        <v>25</v>
      </c>
      <c r="H16" s="411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29" t="s">
        <v>2</v>
      </c>
      <c r="Y16" s="29" t="s">
        <v>17</v>
      </c>
      <c r="Z16" s="29" t="s">
        <v>18</v>
      </c>
      <c r="AA16" s="29" t="s">
        <v>3</v>
      </c>
      <c r="AB16" s="29" t="s">
        <v>1</v>
      </c>
      <c r="AC16" s="410"/>
    </row>
    <row r="17" spans="1:29" ht="12.75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  <c r="X17" s="68">
        <v>24</v>
      </c>
      <c r="Y17" s="68">
        <v>25</v>
      </c>
      <c r="Z17" s="68">
        <v>26</v>
      </c>
      <c r="AA17" s="68">
        <v>27</v>
      </c>
      <c r="AB17" s="68">
        <v>28</v>
      </c>
      <c r="AC17" s="68">
        <v>29</v>
      </c>
    </row>
    <row r="18" spans="1:29" ht="24" customHeight="1">
      <c r="A18" s="29">
        <v>1</v>
      </c>
      <c r="B18" s="29" t="s">
        <v>94</v>
      </c>
      <c r="C18" s="29"/>
      <c r="D18" s="36" t="s">
        <v>96</v>
      </c>
      <c r="E18" s="29"/>
      <c r="F18" s="29"/>
      <c r="G18" s="29"/>
      <c r="H18" s="40" t="s">
        <v>98</v>
      </c>
      <c r="I18" s="37" t="s">
        <v>91</v>
      </c>
      <c r="J18" s="37" t="s">
        <v>77</v>
      </c>
      <c r="K18" s="35" t="s">
        <v>92</v>
      </c>
      <c r="L18" s="194" t="s">
        <v>75</v>
      </c>
      <c r="M18" s="85">
        <v>2060208</v>
      </c>
      <c r="N18" s="29"/>
      <c r="O18" s="29"/>
      <c r="P18" s="29"/>
      <c r="Q18" s="29"/>
      <c r="R18" s="38">
        <v>41790</v>
      </c>
      <c r="S18" s="203">
        <v>757.484</v>
      </c>
      <c r="T18" s="38">
        <v>41820</v>
      </c>
      <c r="U18" s="203">
        <v>772.7638</v>
      </c>
      <c r="V18" s="124">
        <f aca="true" t="shared" si="0" ref="V18:V34">U18-S18</f>
        <v>15.27979999999991</v>
      </c>
      <c r="W18" s="60">
        <v>3600</v>
      </c>
      <c r="X18" s="192">
        <f>ROUND(W18*V18,0)</f>
        <v>55007</v>
      </c>
      <c r="Y18" s="29"/>
      <c r="Z18" s="29"/>
      <c r="AA18" s="29"/>
      <c r="AB18" s="60">
        <f aca="true" t="shared" si="1" ref="AB18:AB34">X18</f>
        <v>55007</v>
      </c>
      <c r="AC18" s="29"/>
    </row>
    <row r="19" spans="1:29" ht="24" customHeight="1">
      <c r="A19" s="29"/>
      <c r="B19" s="29" t="s">
        <v>95</v>
      </c>
      <c r="C19" s="29"/>
      <c r="D19" s="36" t="s">
        <v>96</v>
      </c>
      <c r="E19" s="29"/>
      <c r="F19" s="29"/>
      <c r="G19" s="29"/>
      <c r="H19" s="40" t="s">
        <v>124</v>
      </c>
      <c r="I19" s="37" t="s">
        <v>91</v>
      </c>
      <c r="J19" s="37" t="s">
        <v>77</v>
      </c>
      <c r="K19" s="35" t="s">
        <v>92</v>
      </c>
      <c r="L19" s="194" t="s">
        <v>75</v>
      </c>
      <c r="M19" s="85">
        <v>2060331</v>
      </c>
      <c r="N19" s="29"/>
      <c r="O19" s="29"/>
      <c r="P19" s="29"/>
      <c r="Q19" s="29"/>
      <c r="R19" s="38">
        <f>R18</f>
        <v>41790</v>
      </c>
      <c r="S19" s="203">
        <v>64.9488</v>
      </c>
      <c r="T19" s="38">
        <f aca="true" t="shared" si="2" ref="T19:T34">T18</f>
        <v>41820</v>
      </c>
      <c r="U19" s="203">
        <v>64.949</v>
      </c>
      <c r="V19" s="124">
        <f t="shared" si="0"/>
        <v>0.00019999999999242846</v>
      </c>
      <c r="W19" s="60">
        <v>9600</v>
      </c>
      <c r="X19" s="192">
        <f aca="true" t="shared" si="3" ref="X19:X35">ROUND(W19*V19,0)</f>
        <v>2</v>
      </c>
      <c r="Y19" s="29"/>
      <c r="Z19" s="29"/>
      <c r="AA19" s="29"/>
      <c r="AB19" s="60">
        <f t="shared" si="1"/>
        <v>2</v>
      </c>
      <c r="AC19" s="29"/>
    </row>
    <row r="20" spans="1:29" ht="24" customHeight="1">
      <c r="A20" s="29"/>
      <c r="B20" s="29"/>
      <c r="C20" s="29"/>
      <c r="D20" s="36" t="s">
        <v>96</v>
      </c>
      <c r="E20" s="29"/>
      <c r="F20" s="29"/>
      <c r="G20" s="29"/>
      <c r="H20" s="40" t="s">
        <v>99</v>
      </c>
      <c r="I20" s="37" t="s">
        <v>91</v>
      </c>
      <c r="J20" s="37" t="s">
        <v>77</v>
      </c>
      <c r="K20" s="35" t="s">
        <v>92</v>
      </c>
      <c r="L20" s="194" t="s">
        <v>75</v>
      </c>
      <c r="M20" s="85">
        <v>2060547</v>
      </c>
      <c r="N20" s="29"/>
      <c r="O20" s="29"/>
      <c r="P20" s="29"/>
      <c r="Q20" s="29"/>
      <c r="R20" s="38">
        <f>R19</f>
        <v>41790</v>
      </c>
      <c r="S20" s="203">
        <v>11826.1751</v>
      </c>
      <c r="T20" s="38">
        <f t="shared" si="2"/>
        <v>41820</v>
      </c>
      <c r="U20" s="203">
        <v>11944.6797</v>
      </c>
      <c r="V20" s="124">
        <f t="shared" si="0"/>
        <v>118.50460000000021</v>
      </c>
      <c r="W20" s="60">
        <v>12000</v>
      </c>
      <c r="X20" s="192">
        <f>ROUND(W20*V20,0)</f>
        <v>1422055</v>
      </c>
      <c r="Y20" s="29"/>
      <c r="Z20" s="29"/>
      <c r="AA20" s="29"/>
      <c r="AB20" s="60">
        <f>X20</f>
        <v>1422055</v>
      </c>
      <c r="AC20" s="29"/>
    </row>
    <row r="21" spans="1:29" ht="24" customHeight="1">
      <c r="A21" s="29"/>
      <c r="B21" s="29"/>
      <c r="C21" s="29"/>
      <c r="D21" s="36" t="s">
        <v>96</v>
      </c>
      <c r="E21" s="29"/>
      <c r="F21" s="29"/>
      <c r="G21" s="29"/>
      <c r="H21" s="40" t="s">
        <v>100</v>
      </c>
      <c r="I21" s="37" t="s">
        <v>91</v>
      </c>
      <c r="J21" s="37" t="s">
        <v>77</v>
      </c>
      <c r="K21" s="35" t="s">
        <v>92</v>
      </c>
      <c r="L21" s="194" t="s">
        <v>75</v>
      </c>
      <c r="M21" s="85">
        <v>2060214</v>
      </c>
      <c r="N21" s="29"/>
      <c r="O21" s="29"/>
      <c r="P21" s="29"/>
      <c r="Q21" s="29"/>
      <c r="R21" s="38">
        <f aca="true" t="shared" si="4" ref="R21:R35">$R$20</f>
        <v>41790</v>
      </c>
      <c r="S21" s="203">
        <v>20055.9681</v>
      </c>
      <c r="T21" s="38">
        <f t="shared" si="2"/>
        <v>41820</v>
      </c>
      <c r="U21" s="203">
        <v>20206.9662</v>
      </c>
      <c r="V21" s="124">
        <f t="shared" si="0"/>
        <v>150.9981000000007</v>
      </c>
      <c r="W21" s="60">
        <v>2400</v>
      </c>
      <c r="X21" s="192">
        <f t="shared" si="3"/>
        <v>362395</v>
      </c>
      <c r="Y21" s="29"/>
      <c r="Z21" s="29"/>
      <c r="AA21" s="29"/>
      <c r="AB21" s="60">
        <f t="shared" si="1"/>
        <v>362395</v>
      </c>
      <c r="AC21" s="29"/>
    </row>
    <row r="22" spans="1:29" ht="24" customHeight="1">
      <c r="A22" s="29"/>
      <c r="B22" s="29"/>
      <c r="C22" s="29"/>
      <c r="D22" s="36" t="s">
        <v>96</v>
      </c>
      <c r="E22" s="29"/>
      <c r="F22" s="29"/>
      <c r="G22" s="29"/>
      <c r="H22" s="40" t="s">
        <v>101</v>
      </c>
      <c r="I22" s="37" t="s">
        <v>91</v>
      </c>
      <c r="J22" s="37" t="s">
        <v>77</v>
      </c>
      <c r="K22" s="35" t="s">
        <v>92</v>
      </c>
      <c r="L22" s="194" t="s">
        <v>75</v>
      </c>
      <c r="M22" s="85">
        <v>1060619</v>
      </c>
      <c r="N22" s="29"/>
      <c r="O22" s="29"/>
      <c r="P22" s="29"/>
      <c r="Q22" s="29"/>
      <c r="R22" s="38">
        <f t="shared" si="4"/>
        <v>41790</v>
      </c>
      <c r="S22" s="203">
        <v>3270.5106</v>
      </c>
      <c r="T22" s="38">
        <f t="shared" si="2"/>
        <v>41820</v>
      </c>
      <c r="U22" s="203">
        <v>3283.2854</v>
      </c>
      <c r="V22" s="124">
        <f t="shared" si="0"/>
        <v>12.774800000000141</v>
      </c>
      <c r="W22" s="60">
        <v>2400</v>
      </c>
      <c r="X22" s="192">
        <f>ROUND(W22*V22,0)</f>
        <v>30660</v>
      </c>
      <c r="Y22" s="29"/>
      <c r="Z22" s="29"/>
      <c r="AA22" s="29"/>
      <c r="AB22" s="60">
        <f t="shared" si="1"/>
        <v>30660</v>
      </c>
      <c r="AC22" s="29"/>
    </row>
    <row r="23" spans="1:29" ht="24" customHeight="1">
      <c r="A23" s="29"/>
      <c r="B23" s="29"/>
      <c r="C23" s="29"/>
      <c r="D23" s="36" t="s">
        <v>96</v>
      </c>
      <c r="E23" s="29"/>
      <c r="F23" s="29"/>
      <c r="G23" s="29"/>
      <c r="H23" s="40" t="s">
        <v>102</v>
      </c>
      <c r="I23" s="37" t="s">
        <v>91</v>
      </c>
      <c r="J23" s="37" t="s">
        <v>77</v>
      </c>
      <c r="K23" s="35" t="s">
        <v>92</v>
      </c>
      <c r="L23" s="194" t="s">
        <v>75</v>
      </c>
      <c r="M23" s="85">
        <v>1061253</v>
      </c>
      <c r="N23" s="29"/>
      <c r="O23" s="29"/>
      <c r="P23" s="29"/>
      <c r="Q23" s="29"/>
      <c r="R23" s="38">
        <f t="shared" si="4"/>
        <v>41790</v>
      </c>
      <c r="S23" s="404">
        <v>1445.3826</v>
      </c>
      <c r="T23" s="38">
        <f t="shared" si="2"/>
        <v>41820</v>
      </c>
      <c r="U23" s="404">
        <v>1455.9183</v>
      </c>
      <c r="V23" s="124">
        <f t="shared" si="0"/>
        <v>10.535700000000134</v>
      </c>
      <c r="W23" s="60">
        <v>3600</v>
      </c>
      <c r="X23" s="192">
        <f>ROUND(W23*V23,0)</f>
        <v>37929</v>
      </c>
      <c r="Y23" s="29"/>
      <c r="Z23" s="29"/>
      <c r="AA23" s="29"/>
      <c r="AB23" s="60">
        <f t="shared" si="1"/>
        <v>37929</v>
      </c>
      <c r="AC23" s="29"/>
    </row>
    <row r="24" spans="1:29" ht="24" customHeight="1">
      <c r="A24" s="29"/>
      <c r="B24" s="29"/>
      <c r="C24" s="29"/>
      <c r="D24" s="36" t="s">
        <v>96</v>
      </c>
      <c r="E24" s="29"/>
      <c r="F24" s="29"/>
      <c r="G24" s="29"/>
      <c r="H24" s="40" t="s">
        <v>103</v>
      </c>
      <c r="I24" s="37" t="s">
        <v>91</v>
      </c>
      <c r="J24" s="37" t="s">
        <v>77</v>
      </c>
      <c r="K24" s="35" t="s">
        <v>92</v>
      </c>
      <c r="L24" s="194" t="s">
        <v>75</v>
      </c>
      <c r="M24" s="85">
        <v>2060375</v>
      </c>
      <c r="N24" s="29"/>
      <c r="O24" s="29"/>
      <c r="P24" s="29"/>
      <c r="Q24" s="29"/>
      <c r="R24" s="38">
        <f t="shared" si="4"/>
        <v>41790</v>
      </c>
      <c r="S24" s="203">
        <v>9466.6991</v>
      </c>
      <c r="T24" s="38">
        <f t="shared" si="2"/>
        <v>41820</v>
      </c>
      <c r="U24" s="203">
        <v>9558.3967</v>
      </c>
      <c r="V24" s="124">
        <f t="shared" si="0"/>
        <v>91.69759999999951</v>
      </c>
      <c r="W24" s="60">
        <v>12000</v>
      </c>
      <c r="X24" s="192">
        <f>ROUND(W24*V24,0)</f>
        <v>1100371</v>
      </c>
      <c r="Y24" s="29"/>
      <c r="Z24" s="29"/>
      <c r="AA24" s="29"/>
      <c r="AB24" s="60">
        <f t="shared" si="1"/>
        <v>1100371</v>
      </c>
      <c r="AC24" s="29"/>
    </row>
    <row r="25" spans="1:29" ht="24" customHeight="1">
      <c r="A25" s="29"/>
      <c r="B25" s="29"/>
      <c r="C25" s="29"/>
      <c r="D25" s="36" t="s">
        <v>96</v>
      </c>
      <c r="E25" s="29"/>
      <c r="F25" s="29"/>
      <c r="G25" s="29"/>
      <c r="H25" s="40" t="s">
        <v>104</v>
      </c>
      <c r="I25" s="37" t="s">
        <v>91</v>
      </c>
      <c r="J25" s="37" t="s">
        <v>77</v>
      </c>
      <c r="K25" s="35" t="s">
        <v>92</v>
      </c>
      <c r="L25" s="194" t="s">
        <v>75</v>
      </c>
      <c r="M25" s="85">
        <v>2060575</v>
      </c>
      <c r="N25" s="29"/>
      <c r="O25" s="29"/>
      <c r="P25" s="29"/>
      <c r="Q25" s="29"/>
      <c r="R25" s="38">
        <f t="shared" si="4"/>
        <v>41790</v>
      </c>
      <c r="S25" s="203">
        <v>11549.6499</v>
      </c>
      <c r="T25" s="38">
        <f t="shared" si="2"/>
        <v>41820</v>
      </c>
      <c r="U25" s="203">
        <v>11699.5356</v>
      </c>
      <c r="V25" s="124">
        <f t="shared" si="0"/>
        <v>149.8856999999989</v>
      </c>
      <c r="W25" s="60">
        <v>3600</v>
      </c>
      <c r="X25" s="192">
        <f>ROUND(W25*V25,0)</f>
        <v>539589</v>
      </c>
      <c r="Y25" s="29"/>
      <c r="Z25" s="29"/>
      <c r="AA25" s="29"/>
      <c r="AB25" s="60">
        <f t="shared" si="1"/>
        <v>539589</v>
      </c>
      <c r="AC25" s="29"/>
    </row>
    <row r="26" spans="1:29" ht="24" customHeight="1">
      <c r="A26" s="29"/>
      <c r="B26" s="29"/>
      <c r="C26" s="29"/>
      <c r="D26" s="36" t="s">
        <v>96</v>
      </c>
      <c r="E26" s="29"/>
      <c r="F26" s="29"/>
      <c r="G26" s="29"/>
      <c r="H26" s="40" t="s">
        <v>105</v>
      </c>
      <c r="I26" s="37" t="s">
        <v>91</v>
      </c>
      <c r="J26" s="37" t="s">
        <v>77</v>
      </c>
      <c r="K26" s="35" t="s">
        <v>92</v>
      </c>
      <c r="L26" s="194" t="s">
        <v>75</v>
      </c>
      <c r="M26" s="85">
        <v>1060947</v>
      </c>
      <c r="N26" s="29"/>
      <c r="O26" s="29"/>
      <c r="P26" s="29"/>
      <c r="Q26" s="29"/>
      <c r="R26" s="38">
        <f t="shared" si="4"/>
        <v>41790</v>
      </c>
      <c r="S26" s="203">
        <v>1171.5728</v>
      </c>
      <c r="T26" s="38">
        <f t="shared" si="2"/>
        <v>41820</v>
      </c>
      <c r="U26" s="203">
        <v>1185.8935</v>
      </c>
      <c r="V26" s="124">
        <f t="shared" si="0"/>
        <v>14.320699999999988</v>
      </c>
      <c r="W26" s="60">
        <v>3600</v>
      </c>
      <c r="X26" s="192">
        <f t="shared" si="3"/>
        <v>51555</v>
      </c>
      <c r="Y26" s="29"/>
      <c r="Z26" s="29"/>
      <c r="AA26" s="29"/>
      <c r="AB26" s="60">
        <f t="shared" si="1"/>
        <v>51555</v>
      </c>
      <c r="AC26" s="29"/>
    </row>
    <row r="27" spans="1:29" ht="24" customHeight="1">
      <c r="A27" s="29"/>
      <c r="B27" s="29"/>
      <c r="C27" s="29"/>
      <c r="D27" s="36" t="s">
        <v>96</v>
      </c>
      <c r="E27" s="29"/>
      <c r="F27" s="29"/>
      <c r="G27" s="29"/>
      <c r="H27" s="40" t="s">
        <v>125</v>
      </c>
      <c r="I27" s="37" t="s">
        <v>91</v>
      </c>
      <c r="J27" s="37" t="s">
        <v>77</v>
      </c>
      <c r="K27" s="35" t="s">
        <v>92</v>
      </c>
      <c r="L27" s="194" t="s">
        <v>75</v>
      </c>
      <c r="M27" s="85">
        <v>2060183</v>
      </c>
      <c r="N27" s="29"/>
      <c r="O27" s="29"/>
      <c r="P27" s="29"/>
      <c r="Q27" s="29"/>
      <c r="R27" s="38">
        <f t="shared" si="4"/>
        <v>41790</v>
      </c>
      <c r="S27" s="203">
        <v>14.4958</v>
      </c>
      <c r="T27" s="38">
        <f t="shared" si="2"/>
        <v>41820</v>
      </c>
      <c r="U27" s="203">
        <v>14.9161</v>
      </c>
      <c r="V27" s="124">
        <f t="shared" si="0"/>
        <v>0.420300000000001</v>
      </c>
      <c r="W27" s="60">
        <v>9600</v>
      </c>
      <c r="X27" s="192">
        <f t="shared" si="3"/>
        <v>4035</v>
      </c>
      <c r="Y27" s="29"/>
      <c r="Z27" s="29"/>
      <c r="AA27" s="29"/>
      <c r="AB27" s="60">
        <f t="shared" si="1"/>
        <v>4035</v>
      </c>
      <c r="AC27" s="29"/>
    </row>
    <row r="28" spans="1:29" ht="24" customHeight="1">
      <c r="A28" s="29"/>
      <c r="B28" s="29"/>
      <c r="C28" s="29"/>
      <c r="D28" s="36" t="s">
        <v>96</v>
      </c>
      <c r="E28" s="29"/>
      <c r="F28" s="29"/>
      <c r="G28" s="29"/>
      <c r="H28" s="40" t="s">
        <v>106</v>
      </c>
      <c r="I28" s="37" t="s">
        <v>91</v>
      </c>
      <c r="J28" s="37" t="s">
        <v>77</v>
      </c>
      <c r="K28" s="35" t="s">
        <v>92</v>
      </c>
      <c r="L28" s="194" t="s">
        <v>75</v>
      </c>
      <c r="M28" s="85">
        <v>2060310</v>
      </c>
      <c r="N28" s="29"/>
      <c r="O28" s="29"/>
      <c r="P28" s="29"/>
      <c r="Q28" s="29"/>
      <c r="R28" s="38">
        <f t="shared" si="4"/>
        <v>41790</v>
      </c>
      <c r="S28" s="203">
        <v>2695.6823</v>
      </c>
      <c r="T28" s="38">
        <f t="shared" si="2"/>
        <v>41820</v>
      </c>
      <c r="U28" s="203">
        <v>2719.371</v>
      </c>
      <c r="V28" s="124">
        <f t="shared" si="0"/>
        <v>23.688700000000154</v>
      </c>
      <c r="W28" s="60">
        <v>2400</v>
      </c>
      <c r="X28" s="192">
        <f t="shared" si="3"/>
        <v>56853</v>
      </c>
      <c r="Y28" s="29"/>
      <c r="Z28" s="29"/>
      <c r="AA28" s="29"/>
      <c r="AB28" s="60">
        <f t="shared" si="1"/>
        <v>56853</v>
      </c>
      <c r="AC28" s="29"/>
    </row>
    <row r="29" spans="1:29" ht="24" customHeight="1">
      <c r="A29" s="29">
        <v>2</v>
      </c>
      <c r="B29" s="29"/>
      <c r="C29" s="29"/>
      <c r="D29" s="39" t="s">
        <v>97</v>
      </c>
      <c r="E29" s="29"/>
      <c r="F29" s="29"/>
      <c r="G29" s="29"/>
      <c r="H29" s="40" t="s">
        <v>107</v>
      </c>
      <c r="I29" s="37" t="s">
        <v>91</v>
      </c>
      <c r="J29" s="37" t="s">
        <v>77</v>
      </c>
      <c r="K29" s="35" t="s">
        <v>92</v>
      </c>
      <c r="L29" s="194" t="s">
        <v>75</v>
      </c>
      <c r="M29" s="85">
        <v>2060569</v>
      </c>
      <c r="N29" s="29"/>
      <c r="O29" s="29"/>
      <c r="P29" s="29"/>
      <c r="Q29" s="29"/>
      <c r="R29" s="38">
        <f t="shared" si="4"/>
        <v>41790</v>
      </c>
      <c r="S29" s="203">
        <v>3708.0201</v>
      </c>
      <c r="T29" s="38">
        <f t="shared" si="2"/>
        <v>41820</v>
      </c>
      <c r="U29" s="203">
        <v>3742.7306</v>
      </c>
      <c r="V29" s="124">
        <f t="shared" si="0"/>
        <v>34.71049999999968</v>
      </c>
      <c r="W29" s="60">
        <v>3600</v>
      </c>
      <c r="X29" s="192">
        <f>ROUND(W29*V29,0)</f>
        <v>124958</v>
      </c>
      <c r="Y29" s="29"/>
      <c r="Z29" s="29"/>
      <c r="AA29" s="29"/>
      <c r="AB29" s="60">
        <f t="shared" si="1"/>
        <v>124958</v>
      </c>
      <c r="AC29" s="29"/>
    </row>
    <row r="30" spans="1:29" ht="24" customHeight="1">
      <c r="A30" s="29"/>
      <c r="B30" s="29"/>
      <c r="C30" s="29"/>
      <c r="D30" s="39" t="s">
        <v>97</v>
      </c>
      <c r="E30" s="29"/>
      <c r="F30" s="29"/>
      <c r="G30" s="29"/>
      <c r="H30" s="40" t="s">
        <v>108</v>
      </c>
      <c r="I30" s="37" t="s">
        <v>91</v>
      </c>
      <c r="J30" s="37" t="s">
        <v>77</v>
      </c>
      <c r="K30" s="35" t="s">
        <v>92</v>
      </c>
      <c r="L30" s="194" t="s">
        <v>75</v>
      </c>
      <c r="M30" s="85">
        <v>2060568</v>
      </c>
      <c r="N30" s="29"/>
      <c r="O30" s="29"/>
      <c r="P30" s="29"/>
      <c r="Q30" s="29"/>
      <c r="R30" s="38">
        <f t="shared" si="4"/>
        <v>41790</v>
      </c>
      <c r="S30" s="203">
        <v>3019.3844</v>
      </c>
      <c r="T30" s="38">
        <f t="shared" si="2"/>
        <v>41820</v>
      </c>
      <c r="U30" s="203">
        <v>3053.5468</v>
      </c>
      <c r="V30" s="124">
        <f t="shared" si="0"/>
        <v>34.16240000000016</v>
      </c>
      <c r="W30" s="60">
        <v>9600</v>
      </c>
      <c r="X30" s="192">
        <f t="shared" si="3"/>
        <v>327959</v>
      </c>
      <c r="Y30" s="29"/>
      <c r="Z30" s="29"/>
      <c r="AA30" s="29"/>
      <c r="AB30" s="60">
        <f t="shared" si="1"/>
        <v>327959</v>
      </c>
      <c r="AC30" s="29"/>
    </row>
    <row r="31" spans="1:29" ht="24" customHeight="1">
      <c r="A31" s="29"/>
      <c r="B31" s="29"/>
      <c r="C31" s="29"/>
      <c r="D31" s="39" t="s">
        <v>97</v>
      </c>
      <c r="E31" s="29"/>
      <c r="F31" s="29"/>
      <c r="G31" s="29"/>
      <c r="H31" s="40" t="s">
        <v>109</v>
      </c>
      <c r="I31" s="37" t="s">
        <v>91</v>
      </c>
      <c r="J31" s="37" t="s">
        <v>77</v>
      </c>
      <c r="K31" s="35" t="s">
        <v>92</v>
      </c>
      <c r="L31" s="194" t="s">
        <v>75</v>
      </c>
      <c r="M31" s="85">
        <v>2060243</v>
      </c>
      <c r="N31" s="29"/>
      <c r="O31" s="29"/>
      <c r="P31" s="29"/>
      <c r="Q31" s="29"/>
      <c r="R31" s="38">
        <f t="shared" si="4"/>
        <v>41790</v>
      </c>
      <c r="S31" s="203">
        <v>450.5247</v>
      </c>
      <c r="T31" s="38">
        <f t="shared" si="2"/>
        <v>41820</v>
      </c>
      <c r="U31" s="203">
        <v>452.7016</v>
      </c>
      <c r="V31" s="124">
        <f t="shared" si="0"/>
        <v>2.176899999999989</v>
      </c>
      <c r="W31" s="60">
        <v>7200</v>
      </c>
      <c r="X31" s="192">
        <f>ROUND(W31*V31,0)</f>
        <v>15674</v>
      </c>
      <c r="Y31" s="29"/>
      <c r="Z31" s="29"/>
      <c r="AA31" s="29"/>
      <c r="AB31" s="60">
        <f t="shared" si="1"/>
        <v>15674</v>
      </c>
      <c r="AC31" s="29"/>
    </row>
    <row r="32" spans="1:29" ht="24" customHeight="1">
      <c r="A32" s="29"/>
      <c r="B32" s="29"/>
      <c r="C32" s="29"/>
      <c r="D32" s="39" t="s">
        <v>97</v>
      </c>
      <c r="E32" s="29"/>
      <c r="F32" s="29"/>
      <c r="G32" s="29"/>
      <c r="H32" s="40" t="s">
        <v>110</v>
      </c>
      <c r="I32" s="37" t="s">
        <v>91</v>
      </c>
      <c r="J32" s="37" t="s">
        <v>77</v>
      </c>
      <c r="K32" s="35" t="s">
        <v>92</v>
      </c>
      <c r="L32" s="194" t="s">
        <v>75</v>
      </c>
      <c r="M32" s="85">
        <v>1060703</v>
      </c>
      <c r="N32" s="29"/>
      <c r="O32" s="29"/>
      <c r="P32" s="29"/>
      <c r="Q32" s="29"/>
      <c r="R32" s="38">
        <f t="shared" si="4"/>
        <v>41790</v>
      </c>
      <c r="S32" s="203">
        <v>6595.8894</v>
      </c>
      <c r="T32" s="38">
        <f t="shared" si="2"/>
        <v>41820</v>
      </c>
      <c r="U32" s="203">
        <v>6682.2583</v>
      </c>
      <c r="V32" s="124">
        <f t="shared" si="0"/>
        <v>86.3689000000004</v>
      </c>
      <c r="W32" s="60">
        <v>3600</v>
      </c>
      <c r="X32" s="192">
        <f>ROUND(W32*V32,0)</f>
        <v>310928</v>
      </c>
      <c r="Y32" s="29"/>
      <c r="Z32" s="29"/>
      <c r="AA32" s="29"/>
      <c r="AB32" s="60">
        <f t="shared" si="1"/>
        <v>310928</v>
      </c>
      <c r="AC32" s="29"/>
    </row>
    <row r="33" spans="1:29" ht="24" customHeight="1">
      <c r="A33" s="29"/>
      <c r="B33" s="29"/>
      <c r="C33" s="29"/>
      <c r="D33" s="39" t="s">
        <v>97</v>
      </c>
      <c r="E33" s="29"/>
      <c r="F33" s="29"/>
      <c r="G33" s="29"/>
      <c r="H33" s="40" t="s">
        <v>111</v>
      </c>
      <c r="I33" s="37" t="s">
        <v>91</v>
      </c>
      <c r="J33" s="37" t="s">
        <v>77</v>
      </c>
      <c r="K33" s="35" t="s">
        <v>92</v>
      </c>
      <c r="L33" s="194" t="s">
        <v>75</v>
      </c>
      <c r="M33" s="85">
        <v>2060555</v>
      </c>
      <c r="N33" s="29"/>
      <c r="O33" s="29"/>
      <c r="P33" s="29"/>
      <c r="Q33" s="29"/>
      <c r="R33" s="38">
        <f t="shared" si="4"/>
        <v>41790</v>
      </c>
      <c r="S33" s="203">
        <v>2717.7511</v>
      </c>
      <c r="T33" s="38">
        <f t="shared" si="2"/>
        <v>41820</v>
      </c>
      <c r="U33" s="203">
        <v>2740.6505</v>
      </c>
      <c r="V33" s="124">
        <f t="shared" si="0"/>
        <v>22.89940000000024</v>
      </c>
      <c r="W33" s="60">
        <v>9600</v>
      </c>
      <c r="X33" s="192">
        <f t="shared" si="3"/>
        <v>219834</v>
      </c>
      <c r="Y33" s="29"/>
      <c r="Z33" s="29"/>
      <c r="AA33" s="29"/>
      <c r="AB33" s="60">
        <f t="shared" si="1"/>
        <v>219834</v>
      </c>
      <c r="AC33" s="29"/>
    </row>
    <row r="34" spans="1:29" ht="24" customHeight="1">
      <c r="A34" s="29"/>
      <c r="B34" s="29"/>
      <c r="C34" s="29"/>
      <c r="D34" s="39" t="s">
        <v>97</v>
      </c>
      <c r="E34" s="29"/>
      <c r="F34" s="29"/>
      <c r="G34" s="29"/>
      <c r="H34" s="40" t="s">
        <v>112</v>
      </c>
      <c r="I34" s="37" t="s">
        <v>91</v>
      </c>
      <c r="J34" s="37" t="s">
        <v>77</v>
      </c>
      <c r="K34" s="35" t="s">
        <v>92</v>
      </c>
      <c r="L34" s="194" t="s">
        <v>75</v>
      </c>
      <c r="M34" s="85">
        <v>2060063</v>
      </c>
      <c r="N34" s="29"/>
      <c r="O34" s="29"/>
      <c r="P34" s="29"/>
      <c r="Q34" s="29"/>
      <c r="R34" s="38">
        <f t="shared" si="4"/>
        <v>41790</v>
      </c>
      <c r="S34" s="203">
        <v>6440.9639</v>
      </c>
      <c r="T34" s="38">
        <f t="shared" si="2"/>
        <v>41820</v>
      </c>
      <c r="U34" s="203">
        <v>6488.8093</v>
      </c>
      <c r="V34" s="124">
        <f t="shared" si="0"/>
        <v>47.845400000000154</v>
      </c>
      <c r="W34" s="60">
        <v>9600</v>
      </c>
      <c r="X34" s="192">
        <f t="shared" si="3"/>
        <v>459316</v>
      </c>
      <c r="Y34" s="29"/>
      <c r="Z34" s="29"/>
      <c r="AA34" s="29"/>
      <c r="AB34" s="60">
        <f t="shared" si="1"/>
        <v>459316</v>
      </c>
      <c r="AC34" s="29"/>
    </row>
    <row r="35" spans="1:29" ht="24" customHeight="1">
      <c r="A35" s="29"/>
      <c r="B35" s="29"/>
      <c r="C35" s="29"/>
      <c r="D35" s="39" t="s">
        <v>97</v>
      </c>
      <c r="E35" s="29"/>
      <c r="F35" s="29"/>
      <c r="G35" s="29"/>
      <c r="H35" s="40" t="s">
        <v>113</v>
      </c>
      <c r="I35" s="37" t="s">
        <v>91</v>
      </c>
      <c r="J35" s="37" t="s">
        <v>77</v>
      </c>
      <c r="K35" s="35" t="s">
        <v>92</v>
      </c>
      <c r="L35" s="194" t="s">
        <v>75</v>
      </c>
      <c r="M35" s="85">
        <v>1061222</v>
      </c>
      <c r="N35" s="29"/>
      <c r="O35" s="29"/>
      <c r="P35" s="29"/>
      <c r="Q35" s="29"/>
      <c r="R35" s="38">
        <f t="shared" si="4"/>
        <v>41790</v>
      </c>
      <c r="S35" s="203">
        <v>2541.6763</v>
      </c>
      <c r="T35" s="38">
        <f>T33</f>
        <v>41820</v>
      </c>
      <c r="U35" s="203">
        <v>2558.9567</v>
      </c>
      <c r="V35" s="124">
        <f>U35-S35</f>
        <v>17.2804000000001</v>
      </c>
      <c r="W35" s="60">
        <v>9600</v>
      </c>
      <c r="X35" s="192">
        <f t="shared" si="3"/>
        <v>165892</v>
      </c>
      <c r="Y35" s="29"/>
      <c r="Z35" s="29"/>
      <c r="AA35" s="29"/>
      <c r="AB35" s="60">
        <f>X35</f>
        <v>165892</v>
      </c>
      <c r="AC35" s="29"/>
    </row>
    <row r="36" spans="1:30" ht="14.25">
      <c r="A36" s="415"/>
      <c r="B36" s="416"/>
      <c r="C36" s="416"/>
      <c r="D36" s="417"/>
      <c r="E36" s="418" t="s">
        <v>15</v>
      </c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20"/>
      <c r="X36" s="41"/>
      <c r="Y36" s="29"/>
      <c r="Z36" s="29"/>
      <c r="AA36" s="29"/>
      <c r="AB36" s="193">
        <f>SUM(AB18:AB35)</f>
        <v>5285012</v>
      </c>
      <c r="AC36" s="29"/>
      <c r="AD36" s="65"/>
    </row>
    <row r="45" s="52" customFormat="1" ht="20.25"/>
    <row r="46" spans="2:29" s="53" customFormat="1" ht="27">
      <c r="B46" s="413" t="s">
        <v>140</v>
      </c>
      <c r="C46" s="413"/>
      <c r="D46" s="413"/>
      <c r="E46" s="413"/>
      <c r="F46" s="413"/>
      <c r="G46" s="413"/>
      <c r="H46" s="413"/>
      <c r="I46" s="106"/>
      <c r="V46" s="414" t="s">
        <v>142</v>
      </c>
      <c r="W46" s="414"/>
      <c r="X46" s="414"/>
      <c r="Y46" s="414"/>
      <c r="Z46" s="414"/>
      <c r="AA46" s="414"/>
      <c r="AB46" s="414"/>
      <c r="AC46" s="414"/>
    </row>
    <row r="47" spans="2:29" s="53" customFormat="1" ht="27">
      <c r="B47" s="181" t="s">
        <v>208</v>
      </c>
      <c r="C47" s="182"/>
      <c r="D47" s="182"/>
      <c r="E47" s="182"/>
      <c r="F47" s="182"/>
      <c r="G47" s="182"/>
      <c r="H47" s="182"/>
      <c r="I47" s="106"/>
      <c r="V47" s="414" t="s">
        <v>130</v>
      </c>
      <c r="W47" s="414"/>
      <c r="X47" s="414"/>
      <c r="Y47" s="414"/>
      <c r="Z47" s="414"/>
      <c r="AA47" s="414"/>
      <c r="AB47" s="414"/>
      <c r="AC47" s="414"/>
    </row>
    <row r="48" spans="2:29" s="53" customFormat="1" ht="27">
      <c r="B48" s="414" t="s">
        <v>144</v>
      </c>
      <c r="C48" s="414"/>
      <c r="D48" s="414"/>
      <c r="E48" s="414"/>
      <c r="F48" s="414"/>
      <c r="G48" s="414"/>
      <c r="H48" s="414"/>
      <c r="I48" s="414"/>
      <c r="J48" s="421"/>
      <c r="K48" s="421"/>
      <c r="V48" s="414" t="s">
        <v>63</v>
      </c>
      <c r="W48" s="414"/>
      <c r="X48" s="414"/>
      <c r="Y48" s="414"/>
      <c r="Z48" s="414"/>
      <c r="AA48" s="414"/>
      <c r="AB48" s="414"/>
      <c r="AC48" s="414"/>
    </row>
    <row r="49" spans="2:29" s="53" customFormat="1" ht="53.25" customHeight="1">
      <c r="B49" s="105" t="s">
        <v>225</v>
      </c>
      <c r="C49" s="105"/>
      <c r="D49" s="105"/>
      <c r="E49" s="105"/>
      <c r="F49" s="105"/>
      <c r="G49" s="105"/>
      <c r="H49" s="105"/>
      <c r="I49" s="105"/>
      <c r="V49" s="414" t="s">
        <v>147</v>
      </c>
      <c r="W49" s="414"/>
      <c r="X49" s="414"/>
      <c r="Y49" s="414"/>
      <c r="Z49" s="414"/>
      <c r="AA49" s="414"/>
      <c r="AB49" s="414"/>
      <c r="AC49" s="414"/>
    </row>
    <row r="50" spans="22:29" s="53" customFormat="1" ht="47.25" customHeight="1">
      <c r="V50" s="414" t="s">
        <v>224</v>
      </c>
      <c r="W50" s="414"/>
      <c r="X50" s="414"/>
      <c r="Y50" s="414"/>
      <c r="Z50" s="414"/>
      <c r="AA50" s="414"/>
      <c r="AB50" s="414"/>
      <c r="AC50" s="414"/>
    </row>
    <row r="51" s="52" customFormat="1" ht="20.25"/>
    <row r="52" s="52" customFormat="1" ht="20.25"/>
    <row r="53" s="52" customFormat="1" ht="20.25"/>
    <row r="54" s="52" customFormat="1" ht="20.25"/>
  </sheetData>
  <sheetProtection/>
  <mergeCells count="41">
    <mergeCell ref="V50:AC50"/>
    <mergeCell ref="W14:W16"/>
    <mergeCell ref="X14:AB15"/>
    <mergeCell ref="AC14:AC16"/>
    <mergeCell ref="V47:AC47"/>
    <mergeCell ref="B48:K48"/>
    <mergeCell ref="V48:AC48"/>
    <mergeCell ref="V49:AC49"/>
    <mergeCell ref="U14:U16"/>
    <mergeCell ref="V14:V16"/>
    <mergeCell ref="A36:D36"/>
    <mergeCell ref="E36:W36"/>
    <mergeCell ref="M14:M16"/>
    <mergeCell ref="N14:N16"/>
    <mergeCell ref="O14:O16"/>
    <mergeCell ref="P14:P16"/>
    <mergeCell ref="A14:A16"/>
    <mergeCell ref="B46:H46"/>
    <mergeCell ref="V46:AC46"/>
    <mergeCell ref="Q14:Q16"/>
    <mergeCell ref="R14:R16"/>
    <mergeCell ref="S14:S16"/>
    <mergeCell ref="T14:T16"/>
    <mergeCell ref="B14:B16"/>
    <mergeCell ref="C14:C16"/>
    <mergeCell ref="D14:G15"/>
    <mergeCell ref="K14:K16"/>
    <mergeCell ref="Z11:AC11"/>
    <mergeCell ref="D12:E12"/>
    <mergeCell ref="F12:G12"/>
    <mergeCell ref="J14:J16"/>
    <mergeCell ref="H14:H16"/>
    <mergeCell ref="I14:I16"/>
    <mergeCell ref="L14:L16"/>
    <mergeCell ref="U11:X11"/>
    <mergeCell ref="E6:X6"/>
    <mergeCell ref="K9:Q9"/>
    <mergeCell ref="X1:AC1"/>
    <mergeCell ref="X2:AC2"/>
    <mergeCell ref="X3:AC3"/>
    <mergeCell ref="X4:AC4"/>
  </mergeCells>
  <printOptions horizontalCentered="1" verticalCentered="1"/>
  <pageMargins left="0.1968503937007874" right="0.1968503937007874" top="0.5905511811023623" bottom="0.5905511811023623" header="0.2362204724409449" footer="0.2755905511811024"/>
  <pageSetup horizontalDpi="600" verticalDpi="600" orientation="landscape" paperSize="9" scale="50" r:id="rId1"/>
  <colBreaks count="1" manualBreakCount="1">
    <brk id="2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75" zoomScaleNormal="75" zoomScaleSheetLayoutView="75" zoomScalePageLayoutView="0" workbookViewId="0" topLeftCell="A1">
      <selection activeCell="U22" sqref="U22"/>
    </sheetView>
  </sheetViews>
  <sheetFormatPr defaultColWidth="9.00390625" defaultRowHeight="12.75"/>
  <cols>
    <col min="1" max="1" width="4.875" style="22" customWidth="1"/>
    <col min="2" max="2" width="14.375" style="22" customWidth="1"/>
    <col min="3" max="3" width="10.25390625" style="22" customWidth="1"/>
    <col min="4" max="4" width="9.00390625" style="22" customWidth="1"/>
    <col min="5" max="7" width="9.125" style="22" customWidth="1"/>
    <col min="8" max="8" width="10.625" style="22" customWidth="1"/>
    <col min="9" max="9" width="9.875" style="22" customWidth="1"/>
    <col min="10" max="10" width="10.75390625" style="22" customWidth="1"/>
    <col min="11" max="11" width="9.25390625" style="22" bestFit="1" customWidth="1"/>
    <col min="12" max="12" width="10.00390625" style="22" customWidth="1"/>
    <col min="13" max="13" width="12.375" style="22" customWidth="1"/>
    <col min="14" max="14" width="7.875" style="22" customWidth="1"/>
    <col min="15" max="15" width="7.00390625" style="22" customWidth="1"/>
    <col min="16" max="17" width="8.125" style="22" customWidth="1"/>
    <col min="18" max="18" width="11.25390625" style="22" customWidth="1"/>
    <col min="19" max="19" width="12.25390625" style="22" customWidth="1"/>
    <col min="20" max="20" width="11.125" style="22" customWidth="1"/>
    <col min="21" max="21" width="12.125" style="22" bestFit="1" customWidth="1"/>
    <col min="22" max="22" width="9.875" style="22" bestFit="1" customWidth="1"/>
    <col min="23" max="23" width="9.375" style="22" bestFit="1" customWidth="1"/>
    <col min="24" max="24" width="11.625" style="22" customWidth="1"/>
    <col min="25" max="25" width="9.25390625" style="22" bestFit="1" customWidth="1"/>
    <col min="26" max="26" width="13.875" style="22" customWidth="1"/>
    <col min="27" max="27" width="9.25390625" style="22" bestFit="1" customWidth="1"/>
    <col min="28" max="28" width="15.75390625" style="22" bestFit="1" customWidth="1"/>
    <col min="29" max="29" width="9.00390625" style="22" customWidth="1"/>
    <col min="30" max="30" width="9.25390625" style="22" bestFit="1" customWidth="1"/>
    <col min="31" max="16384" width="9.125" style="22" customWidth="1"/>
  </cols>
  <sheetData>
    <row r="1" spans="24:30" ht="9.75" customHeight="1">
      <c r="X1" s="407" t="s">
        <v>26</v>
      </c>
      <c r="Y1" s="407"/>
      <c r="Z1" s="407"/>
      <c r="AA1" s="407"/>
      <c r="AB1" s="407"/>
      <c r="AC1" s="407"/>
      <c r="AD1" s="26"/>
    </row>
    <row r="2" spans="24:30" ht="9.75" customHeight="1">
      <c r="X2" s="407" t="s">
        <v>114</v>
      </c>
      <c r="Y2" s="407"/>
      <c r="Z2" s="407"/>
      <c r="AA2" s="407"/>
      <c r="AB2" s="407"/>
      <c r="AC2" s="407"/>
      <c r="AD2" s="26"/>
    </row>
    <row r="3" spans="24:30" ht="9.75" customHeight="1">
      <c r="X3" s="407" t="s">
        <v>235</v>
      </c>
      <c r="Y3" s="407"/>
      <c r="Z3" s="407"/>
      <c r="AA3" s="407"/>
      <c r="AB3" s="407"/>
      <c r="AC3" s="407"/>
      <c r="AD3" s="26"/>
    </row>
    <row r="4" spans="24:30" ht="9.75" customHeight="1">
      <c r="X4" s="407"/>
      <c r="Y4" s="407"/>
      <c r="Z4" s="407"/>
      <c r="AA4" s="407"/>
      <c r="AB4" s="407"/>
      <c r="AC4" s="407"/>
      <c r="AD4" s="26"/>
    </row>
    <row r="5" spans="24:30" ht="12.75">
      <c r="X5" s="26"/>
      <c r="Y5" s="26"/>
      <c r="Z5" s="26"/>
      <c r="AA5" s="26"/>
      <c r="AB5" s="26"/>
      <c r="AC5" s="26"/>
      <c r="AD5" s="26"/>
    </row>
    <row r="6" spans="5:24" ht="20.25" customHeight="1">
      <c r="E6" s="428" t="s">
        <v>252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</row>
    <row r="9" spans="11:17" ht="18">
      <c r="K9" s="429" t="s">
        <v>79</v>
      </c>
      <c r="L9" s="429"/>
      <c r="M9" s="429"/>
      <c r="N9" s="429"/>
      <c r="O9" s="429"/>
      <c r="P9" s="429"/>
      <c r="Q9" s="429"/>
    </row>
    <row r="11" spans="21:29" ht="38.25" customHeight="1">
      <c r="U11" s="427" t="s">
        <v>236</v>
      </c>
      <c r="V11" s="427"/>
      <c r="W11" s="427"/>
      <c r="X11" s="427"/>
      <c r="Y11" s="25"/>
      <c r="Z11" s="408" t="s">
        <v>115</v>
      </c>
      <c r="AA11" s="408"/>
      <c r="AB11" s="408"/>
      <c r="AC11" s="408"/>
    </row>
    <row r="12" spans="4:11" ht="40.5" customHeight="1">
      <c r="D12" s="409" t="s">
        <v>314</v>
      </c>
      <c r="E12" s="409"/>
      <c r="F12" s="409" t="s">
        <v>230</v>
      </c>
      <c r="G12" s="409"/>
      <c r="K12" s="22" t="s">
        <v>146</v>
      </c>
    </row>
    <row r="14" spans="1:29" ht="12.75">
      <c r="A14" s="411" t="s">
        <v>80</v>
      </c>
      <c r="B14" s="411" t="s">
        <v>81</v>
      </c>
      <c r="C14" s="411" t="s">
        <v>20</v>
      </c>
      <c r="D14" s="411" t="s">
        <v>21</v>
      </c>
      <c r="E14" s="411"/>
      <c r="F14" s="411"/>
      <c r="G14" s="411"/>
      <c r="H14" s="411" t="s">
        <v>33</v>
      </c>
      <c r="I14" s="410" t="s">
        <v>34</v>
      </c>
      <c r="J14" s="410" t="s">
        <v>82</v>
      </c>
      <c r="K14" s="410" t="s">
        <v>22</v>
      </c>
      <c r="L14" s="410" t="s">
        <v>35</v>
      </c>
      <c r="M14" s="410" t="s">
        <v>36</v>
      </c>
      <c r="N14" s="410" t="s">
        <v>6</v>
      </c>
      <c r="O14" s="410" t="s">
        <v>83</v>
      </c>
      <c r="P14" s="410" t="s">
        <v>84</v>
      </c>
      <c r="Q14" s="410" t="s">
        <v>23</v>
      </c>
      <c r="R14" s="410" t="s">
        <v>7</v>
      </c>
      <c r="S14" s="410" t="s">
        <v>8</v>
      </c>
      <c r="T14" s="410" t="s">
        <v>9</v>
      </c>
      <c r="U14" s="410" t="s">
        <v>10</v>
      </c>
      <c r="V14" s="410" t="s">
        <v>11</v>
      </c>
      <c r="W14" s="410" t="s">
        <v>85</v>
      </c>
      <c r="X14" s="411" t="s">
        <v>24</v>
      </c>
      <c r="Y14" s="411"/>
      <c r="Z14" s="411"/>
      <c r="AA14" s="411"/>
      <c r="AB14" s="411"/>
      <c r="AC14" s="410" t="s">
        <v>5</v>
      </c>
    </row>
    <row r="15" spans="1:29" ht="21.75" customHeight="1">
      <c r="A15" s="411"/>
      <c r="B15" s="411"/>
      <c r="C15" s="411"/>
      <c r="D15" s="411"/>
      <c r="E15" s="411"/>
      <c r="F15" s="411"/>
      <c r="G15" s="411"/>
      <c r="H15" s="411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1"/>
      <c r="Y15" s="411"/>
      <c r="Z15" s="411"/>
      <c r="AA15" s="411"/>
      <c r="AB15" s="411"/>
      <c r="AC15" s="410"/>
    </row>
    <row r="16" spans="1:29" ht="39" customHeight="1">
      <c r="A16" s="411"/>
      <c r="B16" s="411"/>
      <c r="C16" s="411"/>
      <c r="D16" s="29" t="s">
        <v>12</v>
      </c>
      <c r="E16" s="29" t="s">
        <v>13</v>
      </c>
      <c r="F16" s="29" t="s">
        <v>14</v>
      </c>
      <c r="G16" s="29" t="s">
        <v>25</v>
      </c>
      <c r="H16" s="411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29" t="s">
        <v>2</v>
      </c>
      <c r="Y16" s="29" t="s">
        <v>17</v>
      </c>
      <c r="Z16" s="29" t="s">
        <v>18</v>
      </c>
      <c r="AA16" s="29" t="s">
        <v>3</v>
      </c>
      <c r="AB16" s="29" t="s">
        <v>1</v>
      </c>
      <c r="AC16" s="410"/>
    </row>
    <row r="17" spans="1:29" ht="12.75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  <c r="X17" s="68">
        <v>24</v>
      </c>
      <c r="Y17" s="68">
        <v>25</v>
      </c>
      <c r="Z17" s="68">
        <v>26</v>
      </c>
      <c r="AA17" s="68">
        <v>27</v>
      </c>
      <c r="AB17" s="68">
        <v>28</v>
      </c>
      <c r="AC17" s="68">
        <v>29</v>
      </c>
    </row>
    <row r="18" spans="1:29" ht="24" customHeight="1">
      <c r="A18" s="29">
        <v>1</v>
      </c>
      <c r="B18" s="29" t="s">
        <v>94</v>
      </c>
      <c r="C18" s="29"/>
      <c r="D18" s="36" t="s">
        <v>97</v>
      </c>
      <c r="E18" s="29"/>
      <c r="F18" s="29" t="s">
        <v>237</v>
      </c>
      <c r="G18" s="29"/>
      <c r="H18" s="213" t="s">
        <v>238</v>
      </c>
      <c r="I18" s="37" t="s">
        <v>91</v>
      </c>
      <c r="J18" s="37" t="s">
        <v>77</v>
      </c>
      <c r="K18" s="35" t="s">
        <v>93</v>
      </c>
      <c r="L18" s="194" t="s">
        <v>75</v>
      </c>
      <c r="M18" s="215" t="s">
        <v>243</v>
      </c>
      <c r="N18" s="29"/>
      <c r="O18" s="29"/>
      <c r="P18" s="29"/>
      <c r="Q18" s="29"/>
      <c r="R18" s="38">
        <v>41790</v>
      </c>
      <c r="S18" s="203">
        <v>3700.4928</v>
      </c>
      <c r="T18" s="38">
        <v>41820</v>
      </c>
      <c r="U18" s="203">
        <v>3720.5032</v>
      </c>
      <c r="V18" s="124">
        <f aca="true" t="shared" si="0" ref="V18:V23">U18-S18</f>
        <v>20.010400000000118</v>
      </c>
      <c r="W18" s="60">
        <v>3600</v>
      </c>
      <c r="X18" s="29"/>
      <c r="Y18" s="29"/>
      <c r="Z18" s="192">
        <f aca="true" t="shared" si="1" ref="Z18:Z23">ROUND(W18*V18,0)</f>
        <v>72037</v>
      </c>
      <c r="AA18" s="29"/>
      <c r="AB18" s="60">
        <f aca="true" t="shared" si="2" ref="AB18:AB23">Z18</f>
        <v>72037</v>
      </c>
      <c r="AC18" s="29"/>
    </row>
    <row r="19" spans="1:29" ht="24" customHeight="1">
      <c r="A19" s="29"/>
      <c r="B19" s="29" t="s">
        <v>95</v>
      </c>
      <c r="C19" s="29"/>
      <c r="D19" s="36" t="s">
        <v>97</v>
      </c>
      <c r="E19" s="29"/>
      <c r="F19" s="29" t="s">
        <v>237</v>
      </c>
      <c r="G19" s="29"/>
      <c r="H19" s="214" t="s">
        <v>239</v>
      </c>
      <c r="I19" s="37" t="s">
        <v>91</v>
      </c>
      <c r="J19" s="37" t="s">
        <v>77</v>
      </c>
      <c r="K19" s="35" t="s">
        <v>93</v>
      </c>
      <c r="L19" s="194" t="s">
        <v>75</v>
      </c>
      <c r="M19" s="216" t="s">
        <v>244</v>
      </c>
      <c r="N19" s="29"/>
      <c r="O19" s="29"/>
      <c r="P19" s="29"/>
      <c r="Q19" s="29"/>
      <c r="R19" s="38">
        <f>R18</f>
        <v>41790</v>
      </c>
      <c r="S19" s="203">
        <v>6451.996</v>
      </c>
      <c r="T19" s="38">
        <f>T18</f>
        <v>41820</v>
      </c>
      <c r="U19" s="203">
        <v>6505.4386</v>
      </c>
      <c r="V19" s="124">
        <f t="shared" si="0"/>
        <v>53.44260000000031</v>
      </c>
      <c r="W19" s="60">
        <v>3600</v>
      </c>
      <c r="X19" s="29"/>
      <c r="Y19" s="29"/>
      <c r="Z19" s="192">
        <f>ROUND(W19*V19,0)</f>
        <v>192393</v>
      </c>
      <c r="AA19" s="29"/>
      <c r="AB19" s="60">
        <f t="shared" si="2"/>
        <v>192393</v>
      </c>
      <c r="AC19" s="29"/>
    </row>
    <row r="20" spans="1:29" ht="24" customHeight="1">
      <c r="A20" s="29"/>
      <c r="B20" s="29"/>
      <c r="C20" s="29"/>
      <c r="D20" s="36" t="s">
        <v>97</v>
      </c>
      <c r="E20" s="29"/>
      <c r="F20" s="29" t="s">
        <v>237</v>
      </c>
      <c r="G20" s="29"/>
      <c r="H20" s="214" t="s">
        <v>240</v>
      </c>
      <c r="I20" s="37" t="s">
        <v>91</v>
      </c>
      <c r="J20" s="37" t="s">
        <v>77</v>
      </c>
      <c r="K20" s="35" t="s">
        <v>93</v>
      </c>
      <c r="L20" s="194" t="s">
        <v>75</v>
      </c>
      <c r="M20" s="216" t="s">
        <v>245</v>
      </c>
      <c r="N20" s="29"/>
      <c r="O20" s="29"/>
      <c r="P20" s="29"/>
      <c r="Q20" s="29"/>
      <c r="R20" s="38">
        <f>R19</f>
        <v>41790</v>
      </c>
      <c r="S20" s="203">
        <v>4155.7885</v>
      </c>
      <c r="T20" s="38">
        <f>T19</f>
        <v>41820</v>
      </c>
      <c r="U20" s="203">
        <v>4183.5236</v>
      </c>
      <c r="V20" s="124">
        <f t="shared" si="0"/>
        <v>27.735100000000784</v>
      </c>
      <c r="W20" s="60">
        <v>2400</v>
      </c>
      <c r="X20" s="29"/>
      <c r="Y20" s="29"/>
      <c r="Z20" s="192">
        <f t="shared" si="1"/>
        <v>66564</v>
      </c>
      <c r="AA20" s="29"/>
      <c r="AB20" s="60">
        <f t="shared" si="2"/>
        <v>66564</v>
      </c>
      <c r="AC20" s="29"/>
    </row>
    <row r="21" spans="1:29" ht="24" customHeight="1">
      <c r="A21" s="29"/>
      <c r="B21" s="29"/>
      <c r="C21" s="29"/>
      <c r="D21" s="36" t="s">
        <v>97</v>
      </c>
      <c r="E21" s="29"/>
      <c r="F21" s="29" t="s">
        <v>237</v>
      </c>
      <c r="G21" s="29"/>
      <c r="H21" s="214" t="s">
        <v>241</v>
      </c>
      <c r="I21" s="37" t="s">
        <v>91</v>
      </c>
      <c r="J21" s="37" t="s">
        <v>77</v>
      </c>
      <c r="K21" s="35" t="s">
        <v>93</v>
      </c>
      <c r="L21" s="194" t="s">
        <v>75</v>
      </c>
      <c r="M21" s="216" t="s">
        <v>246</v>
      </c>
      <c r="N21" s="29"/>
      <c r="O21" s="29"/>
      <c r="P21" s="29"/>
      <c r="Q21" s="29"/>
      <c r="R21" s="38">
        <f>$R$20</f>
        <v>41790</v>
      </c>
      <c r="S21" s="203">
        <v>5758.5074</v>
      </c>
      <c r="T21" s="38">
        <f>T20</f>
        <v>41820</v>
      </c>
      <c r="U21" s="203">
        <v>5828.1785</v>
      </c>
      <c r="V21" s="124">
        <f t="shared" si="0"/>
        <v>69.67109999999957</v>
      </c>
      <c r="W21" s="60">
        <v>2400</v>
      </c>
      <c r="X21" s="29"/>
      <c r="Y21" s="29"/>
      <c r="Z21" s="192">
        <f>ROUND(W21*V21,0)</f>
        <v>167211</v>
      </c>
      <c r="AA21" s="29"/>
      <c r="AB21" s="60">
        <f t="shared" si="2"/>
        <v>167211</v>
      </c>
      <c r="AC21" s="29"/>
    </row>
    <row r="22" spans="1:29" ht="24" customHeight="1">
      <c r="A22" s="29"/>
      <c r="B22" s="29"/>
      <c r="C22" s="29"/>
      <c r="D22" s="36" t="s">
        <v>97</v>
      </c>
      <c r="E22" s="29"/>
      <c r="F22" s="29" t="s">
        <v>237</v>
      </c>
      <c r="G22" s="29"/>
      <c r="H22" s="214" t="s">
        <v>242</v>
      </c>
      <c r="I22" s="37" t="s">
        <v>91</v>
      </c>
      <c r="J22" s="37" t="s">
        <v>77</v>
      </c>
      <c r="K22" s="35" t="s">
        <v>93</v>
      </c>
      <c r="L22" s="194" t="s">
        <v>75</v>
      </c>
      <c r="M22" s="216" t="s">
        <v>247</v>
      </c>
      <c r="N22" s="29"/>
      <c r="O22" s="29"/>
      <c r="P22" s="29"/>
      <c r="Q22" s="29"/>
      <c r="R22" s="38">
        <f>$R$20</f>
        <v>41790</v>
      </c>
      <c r="S22" s="203">
        <v>4.6003</v>
      </c>
      <c r="T22" s="38">
        <f>T21</f>
        <v>41820</v>
      </c>
      <c r="U22" s="203">
        <v>4.6003</v>
      </c>
      <c r="V22" s="124">
        <f t="shared" si="0"/>
        <v>0</v>
      </c>
      <c r="W22" s="60">
        <v>1800</v>
      </c>
      <c r="X22" s="29"/>
      <c r="Y22" s="29"/>
      <c r="Z22" s="192">
        <f t="shared" si="1"/>
        <v>0</v>
      </c>
      <c r="AA22" s="29"/>
      <c r="AB22" s="60">
        <f t="shared" si="2"/>
        <v>0</v>
      </c>
      <c r="AC22" s="29"/>
    </row>
    <row r="23" spans="1:29" ht="24" customHeight="1">
      <c r="A23" s="29"/>
      <c r="B23" s="29"/>
      <c r="C23" s="29"/>
      <c r="D23" s="36" t="s">
        <v>97</v>
      </c>
      <c r="E23" s="29"/>
      <c r="F23" s="29" t="s">
        <v>237</v>
      </c>
      <c r="G23" s="29"/>
      <c r="H23" s="214" t="s">
        <v>242</v>
      </c>
      <c r="I23" s="37" t="s">
        <v>91</v>
      </c>
      <c r="J23" s="37" t="s">
        <v>77</v>
      </c>
      <c r="K23" s="35" t="s">
        <v>93</v>
      </c>
      <c r="L23" s="194" t="s">
        <v>75</v>
      </c>
      <c r="M23" s="216" t="s">
        <v>248</v>
      </c>
      <c r="N23" s="29"/>
      <c r="O23" s="29"/>
      <c r="P23" s="29"/>
      <c r="Q23" s="29"/>
      <c r="R23" s="38">
        <f>$R$20</f>
        <v>41790</v>
      </c>
      <c r="S23" s="203">
        <v>4.5912</v>
      </c>
      <c r="T23" s="38">
        <f>T22</f>
        <v>41820</v>
      </c>
      <c r="U23" s="203">
        <v>4.5912</v>
      </c>
      <c r="V23" s="124">
        <f t="shared" si="0"/>
        <v>0</v>
      </c>
      <c r="W23" s="60">
        <v>1800</v>
      </c>
      <c r="X23" s="29"/>
      <c r="Y23" s="29"/>
      <c r="Z23" s="192">
        <f t="shared" si="1"/>
        <v>0</v>
      </c>
      <c r="AA23" s="29"/>
      <c r="AB23" s="60">
        <f t="shared" si="2"/>
        <v>0</v>
      </c>
      <c r="AC23" s="29"/>
    </row>
    <row r="24" spans="1:30" ht="14.25">
      <c r="A24" s="415"/>
      <c r="B24" s="416"/>
      <c r="C24" s="416"/>
      <c r="D24" s="417"/>
      <c r="E24" s="418" t="s">
        <v>15</v>
      </c>
      <c r="F24" s="419"/>
      <c r="G24" s="419"/>
      <c r="H24" s="419"/>
      <c r="I24" s="419"/>
      <c r="J24" s="419"/>
      <c r="K24" s="419"/>
      <c r="L24" s="419"/>
      <c r="M24" s="426"/>
      <c r="N24" s="419"/>
      <c r="O24" s="419"/>
      <c r="P24" s="419"/>
      <c r="Q24" s="419"/>
      <c r="R24" s="419"/>
      <c r="S24" s="419"/>
      <c r="T24" s="419"/>
      <c r="U24" s="419"/>
      <c r="V24" s="419"/>
      <c r="W24" s="420"/>
      <c r="X24" s="41"/>
      <c r="Y24" s="29"/>
      <c r="Z24" s="29"/>
      <c r="AA24" s="29"/>
      <c r="AB24" s="193">
        <f>SUM(AB18:AB23)</f>
        <v>498205</v>
      </c>
      <c r="AC24" s="29"/>
      <c r="AD24" s="65"/>
    </row>
    <row r="33" s="52" customFormat="1" ht="20.25"/>
    <row r="34" spans="2:29" s="53" customFormat="1" ht="27">
      <c r="B34" s="424" t="s">
        <v>140</v>
      </c>
      <c r="C34" s="424"/>
      <c r="D34" s="424"/>
      <c r="E34" s="424"/>
      <c r="F34" s="424"/>
      <c r="G34" s="424"/>
      <c r="H34" s="424"/>
      <c r="I34" s="218"/>
      <c r="J34" s="52"/>
      <c r="K34" s="52"/>
      <c r="V34" s="422" t="s">
        <v>142</v>
      </c>
      <c r="W34" s="422"/>
      <c r="X34" s="422"/>
      <c r="Y34" s="422"/>
      <c r="Z34" s="422"/>
      <c r="AA34" s="422"/>
      <c r="AB34" s="422"/>
      <c r="AC34" s="422"/>
    </row>
    <row r="35" spans="2:29" s="53" customFormat="1" ht="27">
      <c r="B35" s="423" t="s">
        <v>250</v>
      </c>
      <c r="C35" s="423"/>
      <c r="D35" s="423"/>
      <c r="E35" s="219"/>
      <c r="F35" s="219"/>
      <c r="G35" s="219"/>
      <c r="H35" s="219"/>
      <c r="I35" s="218"/>
      <c r="J35" s="52"/>
      <c r="K35" s="52"/>
      <c r="V35" s="422" t="s">
        <v>130</v>
      </c>
      <c r="W35" s="422"/>
      <c r="X35" s="422"/>
      <c r="Y35" s="422"/>
      <c r="Z35" s="422"/>
      <c r="AA35" s="422"/>
      <c r="AB35" s="422"/>
      <c r="AC35" s="422"/>
    </row>
    <row r="36" spans="2:29" s="53" customFormat="1" ht="27.75" customHeight="1">
      <c r="B36" s="220" t="s">
        <v>249</v>
      </c>
      <c r="C36" s="52"/>
      <c r="D36" s="52"/>
      <c r="E36" s="52"/>
      <c r="F36" s="52"/>
      <c r="G36" s="52"/>
      <c r="H36" s="52"/>
      <c r="I36" s="52"/>
      <c r="J36" s="52"/>
      <c r="K36" s="52"/>
      <c r="V36" s="422" t="s">
        <v>63</v>
      </c>
      <c r="W36" s="422"/>
      <c r="X36" s="422"/>
      <c r="Y36" s="422"/>
      <c r="Z36" s="422"/>
      <c r="AA36" s="422"/>
      <c r="AB36" s="422"/>
      <c r="AC36" s="422"/>
    </row>
    <row r="37" spans="2:29" s="53" customFormat="1" ht="53.25" customHeight="1">
      <c r="B37" s="422" t="s">
        <v>251</v>
      </c>
      <c r="C37" s="422"/>
      <c r="D37" s="422"/>
      <c r="E37" s="422"/>
      <c r="F37" s="422"/>
      <c r="G37" s="422"/>
      <c r="H37" s="422"/>
      <c r="I37" s="422"/>
      <c r="J37" s="425"/>
      <c r="K37" s="425"/>
      <c r="V37" s="422" t="s">
        <v>147</v>
      </c>
      <c r="W37" s="422"/>
      <c r="X37" s="422"/>
      <c r="Y37" s="422"/>
      <c r="Z37" s="422"/>
      <c r="AA37" s="422"/>
      <c r="AB37" s="422"/>
      <c r="AC37" s="422"/>
    </row>
    <row r="38" spans="2:29" s="53" customFormat="1" ht="47.25" customHeight="1">
      <c r="B38" s="217" t="s">
        <v>225</v>
      </c>
      <c r="C38" s="217"/>
      <c r="D38" s="217"/>
      <c r="E38" s="217"/>
      <c r="F38" s="217"/>
      <c r="G38" s="217"/>
      <c r="H38" s="217"/>
      <c r="I38" s="52"/>
      <c r="J38" s="52"/>
      <c r="K38" s="52"/>
      <c r="V38" s="422" t="s">
        <v>224</v>
      </c>
      <c r="W38" s="422"/>
      <c r="X38" s="422"/>
      <c r="Y38" s="422"/>
      <c r="Z38" s="422"/>
      <c r="AA38" s="422"/>
      <c r="AB38" s="422"/>
      <c r="AC38" s="422"/>
    </row>
    <row r="39" s="52" customFormat="1" ht="20.25"/>
    <row r="40" s="52" customFormat="1" ht="20.25"/>
    <row r="41" s="52" customFormat="1" ht="20.25"/>
    <row r="42" s="52" customFormat="1" ht="20.25"/>
  </sheetData>
  <sheetProtection/>
  <mergeCells count="42">
    <mergeCell ref="X1:AC1"/>
    <mergeCell ref="X2:AC2"/>
    <mergeCell ref="X3:AC3"/>
    <mergeCell ref="X4:AC4"/>
    <mergeCell ref="E6:X6"/>
    <mergeCell ref="K9:Q9"/>
    <mergeCell ref="U11:X11"/>
    <mergeCell ref="Z11:AC11"/>
    <mergeCell ref="D12:E12"/>
    <mergeCell ref="F12:G12"/>
    <mergeCell ref="A14:A16"/>
    <mergeCell ref="B14:B16"/>
    <mergeCell ref="C14:C16"/>
    <mergeCell ref="D14:G15"/>
    <mergeCell ref="H14:H16"/>
    <mergeCell ref="I14:I16"/>
    <mergeCell ref="T14:T16"/>
    <mergeCell ref="U14:U16"/>
    <mergeCell ref="J14:J16"/>
    <mergeCell ref="K14:K16"/>
    <mergeCell ref="L14:L16"/>
    <mergeCell ref="M14:M16"/>
    <mergeCell ref="N14:N16"/>
    <mergeCell ref="O14:O16"/>
    <mergeCell ref="V14:V16"/>
    <mergeCell ref="W14:W16"/>
    <mergeCell ref="X14:AB15"/>
    <mergeCell ref="AC14:AC16"/>
    <mergeCell ref="A24:D24"/>
    <mergeCell ref="E24:W24"/>
    <mergeCell ref="P14:P16"/>
    <mergeCell ref="Q14:Q16"/>
    <mergeCell ref="R14:R16"/>
    <mergeCell ref="S14:S16"/>
    <mergeCell ref="V38:AC38"/>
    <mergeCell ref="B35:D35"/>
    <mergeCell ref="B34:H34"/>
    <mergeCell ref="V34:AC34"/>
    <mergeCell ref="V35:AC35"/>
    <mergeCell ref="B37:K37"/>
    <mergeCell ref="V36:AC36"/>
    <mergeCell ref="V37:AC37"/>
  </mergeCells>
  <printOptions horizontalCentered="1" verticalCentered="1"/>
  <pageMargins left="0.1968503937007874" right="0.1968503937007874" top="0.5905511811023623" bottom="0.5905511811023623" header="0.2362204724409449" footer="0.2755905511811024"/>
  <pageSetup horizontalDpi="600" verticalDpi="600" orientation="landscape" paperSize="9" scale="49" r:id="rId1"/>
  <colBreaks count="1" manualBreakCount="1">
    <brk id="29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view="pageBreakPreview" zoomScale="75" zoomScaleNormal="75" zoomScaleSheetLayoutView="75" zoomScalePageLayoutView="0" workbookViewId="0" topLeftCell="K13">
      <selection activeCell="W29" sqref="W29"/>
    </sheetView>
  </sheetViews>
  <sheetFormatPr defaultColWidth="9.00390625" defaultRowHeight="12.75"/>
  <cols>
    <col min="1" max="1" width="4.875" style="22" customWidth="1"/>
    <col min="2" max="2" width="28.375" style="22" customWidth="1"/>
    <col min="3" max="3" width="5.00390625" style="22" customWidth="1"/>
    <col min="4" max="4" width="10.625" style="22" customWidth="1"/>
    <col min="5" max="5" width="9.75390625" style="22" customWidth="1"/>
    <col min="6" max="6" width="12.625" style="22" customWidth="1"/>
    <col min="7" max="7" width="17.75390625" style="22" customWidth="1"/>
    <col min="8" max="8" width="10.875" style="22" customWidth="1"/>
    <col min="9" max="9" width="11.00390625" style="22" customWidth="1"/>
    <col min="10" max="10" width="5.75390625" style="22" customWidth="1"/>
    <col min="11" max="11" width="11.00390625" style="22" customWidth="1"/>
    <col min="12" max="12" width="12.625" style="22" customWidth="1"/>
    <col min="13" max="14" width="13.75390625" style="22" customWidth="1"/>
    <col min="15" max="15" width="14.125" style="22" customWidth="1"/>
    <col min="16" max="17" width="13.75390625" style="22" customWidth="1"/>
    <col min="18" max="18" width="11.625" style="22" customWidth="1"/>
    <col min="19" max="19" width="6.25390625" style="22" customWidth="1"/>
    <col min="20" max="20" width="5.875" style="22" customWidth="1"/>
    <col min="21" max="22" width="13.75390625" style="22" customWidth="1"/>
    <col min="23" max="23" width="14.125" style="22" customWidth="1"/>
    <col min="24" max="24" width="15.375" style="22" customWidth="1"/>
    <col min="25" max="25" width="13.875" style="22" bestFit="1" customWidth="1"/>
    <col min="26" max="16384" width="9.125" style="22" customWidth="1"/>
  </cols>
  <sheetData>
    <row r="1" spans="19:25" ht="9.75" customHeight="1">
      <c r="S1" s="407" t="s">
        <v>60</v>
      </c>
      <c r="T1" s="407"/>
      <c r="U1" s="407"/>
      <c r="V1" s="407"/>
      <c r="W1" s="407"/>
      <c r="X1" s="407"/>
      <c r="Y1" s="26"/>
    </row>
    <row r="2" spans="19:25" ht="9.75" customHeight="1">
      <c r="S2" s="407" t="s">
        <v>61</v>
      </c>
      <c r="T2" s="407"/>
      <c r="U2" s="407"/>
      <c r="V2" s="407"/>
      <c r="W2" s="407"/>
      <c r="X2" s="407"/>
      <c r="Y2" s="26"/>
    </row>
    <row r="3" spans="19:25" ht="9.75" customHeight="1">
      <c r="S3" s="407" t="s">
        <v>62</v>
      </c>
      <c r="T3" s="407"/>
      <c r="U3" s="407"/>
      <c r="V3" s="407"/>
      <c r="W3" s="407"/>
      <c r="X3" s="407"/>
      <c r="Y3" s="26"/>
    </row>
    <row r="4" spans="19:25" ht="9.75" customHeight="1">
      <c r="S4" s="407" t="s">
        <v>234</v>
      </c>
      <c r="T4" s="407"/>
      <c r="U4" s="407"/>
      <c r="V4" s="407"/>
      <c r="W4" s="407"/>
      <c r="X4" s="407"/>
      <c r="Y4" s="26"/>
    </row>
    <row r="5" spans="6:17" ht="12.75" customHeight="1">
      <c r="F5" s="448" t="s">
        <v>78</v>
      </c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</row>
    <row r="6" ht="14.25" customHeight="1"/>
    <row r="7" spans="9:13" ht="12.75" customHeight="1">
      <c r="I7" s="449" t="s">
        <v>79</v>
      </c>
      <c r="J7" s="449"/>
      <c r="K7" s="449"/>
      <c r="L7" s="449"/>
      <c r="M7" s="449"/>
    </row>
    <row r="8" ht="12.75">
      <c r="V8" s="22" t="s">
        <v>43</v>
      </c>
    </row>
    <row r="9" spans="2:4" ht="15.75" customHeight="1">
      <c r="B9" s="55" t="str">
        <f>'рх '!D12</f>
        <v>июнь</v>
      </c>
      <c r="C9" s="54"/>
      <c r="D9" s="125" t="s">
        <v>231</v>
      </c>
    </row>
    <row r="11" spans="1:24" ht="76.5" customHeight="1">
      <c r="A11" s="430" t="s">
        <v>80</v>
      </c>
      <c r="B11" s="430" t="s">
        <v>81</v>
      </c>
      <c r="C11" s="126"/>
      <c r="D11" s="450" t="s">
        <v>134</v>
      </c>
      <c r="E11" s="450" t="s">
        <v>20</v>
      </c>
      <c r="F11" s="430" t="s">
        <v>116</v>
      </c>
      <c r="G11" s="430" t="s">
        <v>33</v>
      </c>
      <c r="H11" s="433" t="s">
        <v>34</v>
      </c>
      <c r="I11" s="433" t="s">
        <v>82</v>
      </c>
      <c r="J11" s="433" t="s">
        <v>22</v>
      </c>
      <c r="K11" s="433" t="s">
        <v>35</v>
      </c>
      <c r="L11" s="433" t="s">
        <v>36</v>
      </c>
      <c r="M11" s="433" t="s">
        <v>7</v>
      </c>
      <c r="N11" s="433" t="s">
        <v>8</v>
      </c>
      <c r="O11" s="433" t="s">
        <v>9</v>
      </c>
      <c r="P11" s="433" t="s">
        <v>10</v>
      </c>
      <c r="Q11" s="433" t="s">
        <v>11</v>
      </c>
      <c r="R11" s="433" t="s">
        <v>85</v>
      </c>
      <c r="S11" s="440" t="s">
        <v>24</v>
      </c>
      <c r="T11" s="441"/>
      <c r="U11" s="441"/>
      <c r="V11" s="441"/>
      <c r="W11" s="442"/>
      <c r="X11" s="433" t="s">
        <v>5</v>
      </c>
    </row>
    <row r="12" spans="1:24" ht="21.75" customHeight="1">
      <c r="A12" s="431"/>
      <c r="B12" s="431"/>
      <c r="C12" s="127"/>
      <c r="D12" s="451"/>
      <c r="E12" s="451"/>
      <c r="F12" s="431"/>
      <c r="G12" s="431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43"/>
      <c r="T12" s="412"/>
      <c r="U12" s="412"/>
      <c r="V12" s="412"/>
      <c r="W12" s="444"/>
      <c r="X12" s="434"/>
    </row>
    <row r="13" spans="1:24" ht="39" customHeight="1">
      <c r="A13" s="432"/>
      <c r="B13" s="432"/>
      <c r="C13" s="128"/>
      <c r="D13" s="452"/>
      <c r="E13" s="452"/>
      <c r="F13" s="432"/>
      <c r="G13" s="432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29" t="s">
        <v>2</v>
      </c>
      <c r="T13" s="29" t="s">
        <v>17</v>
      </c>
      <c r="U13" s="29" t="s">
        <v>18</v>
      </c>
      <c r="V13" s="29" t="s">
        <v>3</v>
      </c>
      <c r="W13" s="29" t="s">
        <v>1</v>
      </c>
      <c r="X13" s="435"/>
    </row>
    <row r="14" spans="1:24" ht="12.75">
      <c r="A14" s="34">
        <v>1</v>
      </c>
      <c r="B14" s="34">
        <v>2</v>
      </c>
      <c r="C14" s="34"/>
      <c r="D14" s="34"/>
      <c r="E14" s="34"/>
      <c r="F14" s="34">
        <v>7</v>
      </c>
      <c r="G14" s="34">
        <v>8</v>
      </c>
      <c r="H14" s="34">
        <v>9</v>
      </c>
      <c r="I14" s="34">
        <v>10</v>
      </c>
      <c r="J14" s="34">
        <v>11</v>
      </c>
      <c r="K14" s="34">
        <v>12</v>
      </c>
      <c r="L14" s="34">
        <v>13</v>
      </c>
      <c r="M14" s="34">
        <v>18</v>
      </c>
      <c r="N14" s="34">
        <v>19</v>
      </c>
      <c r="O14" s="34">
        <v>20</v>
      </c>
      <c r="P14" s="34">
        <v>21</v>
      </c>
      <c r="Q14" s="34">
        <v>22</v>
      </c>
      <c r="R14" s="34">
        <v>23</v>
      </c>
      <c r="S14" s="34">
        <v>24</v>
      </c>
      <c r="T14" s="34">
        <v>25</v>
      </c>
      <c r="U14" s="34">
        <v>26</v>
      </c>
      <c r="V14" s="34">
        <v>27</v>
      </c>
      <c r="W14" s="34">
        <v>28</v>
      </c>
      <c r="X14" s="34">
        <v>29</v>
      </c>
    </row>
    <row r="15" spans="1:25" ht="38.25" customHeight="1">
      <c r="A15" s="29">
        <v>1</v>
      </c>
      <c r="B15" s="32" t="s">
        <v>128</v>
      </c>
      <c r="C15" s="32"/>
      <c r="D15" s="84">
        <v>815544910</v>
      </c>
      <c r="E15" s="84">
        <v>55449</v>
      </c>
      <c r="F15" s="29" t="s">
        <v>90</v>
      </c>
      <c r="G15" s="29" t="s">
        <v>69</v>
      </c>
      <c r="H15" s="47" t="s">
        <v>91</v>
      </c>
      <c r="I15" s="47" t="s">
        <v>77</v>
      </c>
      <c r="J15" s="48" t="s">
        <v>117</v>
      </c>
      <c r="K15" s="47" t="str">
        <f>K16</f>
        <v>СЭТ-4ТМ.02.2</v>
      </c>
      <c r="L15" s="47">
        <v>812114754</v>
      </c>
      <c r="M15" s="63">
        <f>'рх '!R18</f>
        <v>41790</v>
      </c>
      <c r="N15" s="205">
        <v>294.42</v>
      </c>
      <c r="O15" s="204">
        <f>'рх '!T18</f>
        <v>41820</v>
      </c>
      <c r="P15" s="205">
        <v>295.07</v>
      </c>
      <c r="Q15" s="92">
        <f aca="true" t="shared" si="0" ref="Q15:Q24">P15-N15</f>
        <v>0.6499999999999773</v>
      </c>
      <c r="R15" s="93">
        <v>60</v>
      </c>
      <c r="S15" s="29"/>
      <c r="T15" s="29"/>
      <c r="U15" s="200">
        <f>ROUND(Q15*R15,0)</f>
        <v>39</v>
      </c>
      <c r="V15" s="88"/>
      <c r="W15" s="200">
        <f>U15</f>
        <v>39</v>
      </c>
      <c r="X15" s="29" t="s">
        <v>137</v>
      </c>
      <c r="Y15" s="56"/>
    </row>
    <row r="16" spans="1:25" ht="37.5" customHeight="1">
      <c r="A16" s="29">
        <v>2</v>
      </c>
      <c r="B16" s="32" t="s">
        <v>218</v>
      </c>
      <c r="C16" s="32"/>
      <c r="D16" s="84">
        <v>815540120</v>
      </c>
      <c r="E16" s="123">
        <v>60645</v>
      </c>
      <c r="F16" s="29" t="s">
        <v>68</v>
      </c>
      <c r="G16" s="29" t="s">
        <v>70</v>
      </c>
      <c r="H16" s="47" t="s">
        <v>91</v>
      </c>
      <c r="I16" s="47" t="s">
        <v>77</v>
      </c>
      <c r="J16" s="48" t="s">
        <v>117</v>
      </c>
      <c r="K16" s="47" t="s">
        <v>75</v>
      </c>
      <c r="L16" s="198">
        <v>12054123</v>
      </c>
      <c r="M16" s="63">
        <f aca="true" t="shared" si="1" ref="M16:M24">M15</f>
        <v>41790</v>
      </c>
      <c r="N16" s="206">
        <v>616.2516</v>
      </c>
      <c r="O16" s="204">
        <f>O15</f>
        <v>41820</v>
      </c>
      <c r="P16" s="206">
        <v>633.0724</v>
      </c>
      <c r="Q16" s="94">
        <f t="shared" si="0"/>
        <v>16.820799999999963</v>
      </c>
      <c r="R16" s="95">
        <v>120</v>
      </c>
      <c r="S16" s="29"/>
      <c r="T16" s="29"/>
      <c r="U16" s="200">
        <f aca="true" t="shared" si="2" ref="U16:U24">ROUND(Q16*R16,0)</f>
        <v>2018</v>
      </c>
      <c r="V16" s="89"/>
      <c r="W16" s="200">
        <f>U16</f>
        <v>2018</v>
      </c>
      <c r="X16" s="29" t="s">
        <v>118</v>
      </c>
      <c r="Y16" s="56"/>
    </row>
    <row r="17" spans="1:24" ht="37.5" customHeight="1">
      <c r="A17" s="29"/>
      <c r="B17" s="32" t="s">
        <v>219</v>
      </c>
      <c r="C17" s="32"/>
      <c r="D17" s="84">
        <v>8134230</v>
      </c>
      <c r="E17" s="123">
        <v>60645</v>
      </c>
      <c r="F17" s="29" t="s">
        <v>68</v>
      </c>
      <c r="G17" s="29" t="s">
        <v>70</v>
      </c>
      <c r="H17" s="47" t="s">
        <v>91</v>
      </c>
      <c r="I17" s="47" t="s">
        <v>77</v>
      </c>
      <c r="J17" s="48" t="s">
        <v>117</v>
      </c>
      <c r="K17" s="47" t="s">
        <v>75</v>
      </c>
      <c r="L17" s="197">
        <v>12054150</v>
      </c>
      <c r="M17" s="63">
        <f t="shared" si="1"/>
        <v>41790</v>
      </c>
      <c r="N17" s="206">
        <v>9955.876</v>
      </c>
      <c r="O17" s="204">
        <f aca="true" t="shared" si="3" ref="O17:O24">O16</f>
        <v>41820</v>
      </c>
      <c r="P17" s="206">
        <v>10397.6</v>
      </c>
      <c r="Q17" s="94">
        <f t="shared" si="0"/>
        <v>441.72400000000016</v>
      </c>
      <c r="R17" s="95">
        <v>120</v>
      </c>
      <c r="S17" s="29"/>
      <c r="T17" s="29"/>
      <c r="U17" s="200">
        <f t="shared" si="2"/>
        <v>53007</v>
      </c>
      <c r="V17" s="89"/>
      <c r="W17" s="200">
        <f>U17</f>
        <v>53007</v>
      </c>
      <c r="X17" s="29" t="s">
        <v>118</v>
      </c>
    </row>
    <row r="18" spans="1:25" ht="39" customHeight="1">
      <c r="A18" s="29">
        <v>3</v>
      </c>
      <c r="B18" s="32" t="s">
        <v>126</v>
      </c>
      <c r="C18" s="32" t="s">
        <v>209</v>
      </c>
      <c r="D18" s="84">
        <v>8134240</v>
      </c>
      <c r="E18" s="84">
        <v>342</v>
      </c>
      <c r="F18" s="29" t="s">
        <v>315</v>
      </c>
      <c r="G18" s="29" t="s">
        <v>72</v>
      </c>
      <c r="H18" s="47" t="s">
        <v>91</v>
      </c>
      <c r="I18" s="47" t="s">
        <v>77</v>
      </c>
      <c r="J18" s="48" t="s">
        <v>117</v>
      </c>
      <c r="K18" s="47" t="s">
        <v>75</v>
      </c>
      <c r="L18" s="47">
        <v>12054137</v>
      </c>
      <c r="M18" s="63">
        <f t="shared" si="1"/>
        <v>41790</v>
      </c>
      <c r="N18" s="207">
        <v>5251.39</v>
      </c>
      <c r="O18" s="204">
        <f t="shared" si="3"/>
        <v>41820</v>
      </c>
      <c r="P18" s="207">
        <v>5468.29</v>
      </c>
      <c r="Q18" s="94">
        <f t="shared" si="0"/>
        <v>216.89999999999964</v>
      </c>
      <c r="R18" s="95">
        <v>10</v>
      </c>
      <c r="S18" s="46"/>
      <c r="T18" s="46"/>
      <c r="V18" s="200">
        <f>ROUND(Q18*R18,0)</f>
        <v>2169</v>
      </c>
      <c r="W18" s="200">
        <f>V18</f>
        <v>2169</v>
      </c>
      <c r="X18" s="29" t="s">
        <v>118</v>
      </c>
      <c r="Y18" s="56"/>
    </row>
    <row r="19" spans="1:25" ht="38.25" customHeight="1">
      <c r="A19" s="29">
        <v>4</v>
      </c>
      <c r="B19" s="32" t="s">
        <v>86</v>
      </c>
      <c r="C19" s="32"/>
      <c r="D19" s="84">
        <v>8134250</v>
      </c>
      <c r="E19" s="84">
        <v>342</v>
      </c>
      <c r="F19" s="29" t="s">
        <v>88</v>
      </c>
      <c r="G19" s="29" t="s">
        <v>71</v>
      </c>
      <c r="H19" s="47" t="s">
        <v>91</v>
      </c>
      <c r="I19" s="47" t="s">
        <v>77</v>
      </c>
      <c r="J19" s="48" t="s">
        <v>117</v>
      </c>
      <c r="K19" s="195" t="s">
        <v>217</v>
      </c>
      <c r="L19" s="196" t="s">
        <v>214</v>
      </c>
      <c r="M19" s="63">
        <f t="shared" si="1"/>
        <v>41790</v>
      </c>
      <c r="N19" s="207">
        <v>217.97</v>
      </c>
      <c r="O19" s="204">
        <f t="shared" si="3"/>
        <v>41820</v>
      </c>
      <c r="P19" s="207">
        <v>217.97</v>
      </c>
      <c r="Q19" s="94">
        <f t="shared" si="0"/>
        <v>0</v>
      </c>
      <c r="R19" s="95">
        <v>10</v>
      </c>
      <c r="S19" s="46"/>
      <c r="T19" s="46"/>
      <c r="U19" s="200">
        <f t="shared" si="2"/>
        <v>0</v>
      </c>
      <c r="V19" s="201"/>
      <c r="W19" s="200">
        <f>V19+U19</f>
        <v>0</v>
      </c>
      <c r="X19" s="29" t="s">
        <v>118</v>
      </c>
      <c r="Y19" s="56"/>
    </row>
    <row r="20" spans="1:25" ht="42" customHeight="1" hidden="1">
      <c r="A20" s="29"/>
      <c r="B20" s="32" t="s">
        <v>86</v>
      </c>
      <c r="C20" s="32" t="s">
        <v>213</v>
      </c>
      <c r="D20" s="84">
        <v>8134250</v>
      </c>
      <c r="E20" s="84">
        <v>342</v>
      </c>
      <c r="F20" s="29" t="s">
        <v>88</v>
      </c>
      <c r="G20" s="29" t="s">
        <v>71</v>
      </c>
      <c r="H20" s="47" t="s">
        <v>91</v>
      </c>
      <c r="I20" s="47" t="s">
        <v>77</v>
      </c>
      <c r="J20" s="35" t="s">
        <v>93</v>
      </c>
      <c r="K20" s="49" t="s">
        <v>76</v>
      </c>
      <c r="L20" s="47">
        <v>757645</v>
      </c>
      <c r="M20" s="63">
        <f t="shared" si="1"/>
        <v>41790</v>
      </c>
      <c r="N20" s="208">
        <f>L20</f>
        <v>757645</v>
      </c>
      <c r="O20" s="204">
        <f t="shared" si="3"/>
        <v>41820</v>
      </c>
      <c r="P20" s="208">
        <f>N20</f>
        <v>757645</v>
      </c>
      <c r="Q20" s="94">
        <f t="shared" si="0"/>
        <v>0</v>
      </c>
      <c r="R20" s="93">
        <v>1</v>
      </c>
      <c r="S20" s="46"/>
      <c r="T20" s="46"/>
      <c r="U20" s="200">
        <f t="shared" si="2"/>
        <v>0</v>
      </c>
      <c r="V20" s="88"/>
      <c r="W20" s="200">
        <f>U20</f>
        <v>0</v>
      </c>
      <c r="X20" s="29" t="s">
        <v>118</v>
      </c>
      <c r="Y20" s="56"/>
    </row>
    <row r="21" spans="1:25" ht="38.25">
      <c r="A21" s="29">
        <v>5</v>
      </c>
      <c r="B21" s="32" t="s">
        <v>64</v>
      </c>
      <c r="C21" s="32"/>
      <c r="D21" s="84">
        <v>815540460</v>
      </c>
      <c r="E21" s="84">
        <v>55404</v>
      </c>
      <c r="F21" s="29" t="s">
        <v>87</v>
      </c>
      <c r="G21" s="29" t="s">
        <v>73</v>
      </c>
      <c r="H21" s="47" t="s">
        <v>91</v>
      </c>
      <c r="I21" s="47" t="s">
        <v>77</v>
      </c>
      <c r="J21" s="48" t="s">
        <v>117</v>
      </c>
      <c r="K21" s="47" t="s">
        <v>75</v>
      </c>
      <c r="L21" s="47">
        <v>812114907</v>
      </c>
      <c r="M21" s="63">
        <f t="shared" si="1"/>
        <v>41790</v>
      </c>
      <c r="N21" s="209">
        <v>136.5584</v>
      </c>
      <c r="O21" s="204">
        <f t="shared" si="3"/>
        <v>41820</v>
      </c>
      <c r="P21" s="209">
        <v>137.9548</v>
      </c>
      <c r="Q21" s="94">
        <f t="shared" si="0"/>
        <v>1.3963999999999999</v>
      </c>
      <c r="R21" s="95">
        <v>20</v>
      </c>
      <c r="S21" s="46"/>
      <c r="T21" s="46"/>
      <c r="U21" s="200">
        <f t="shared" si="2"/>
        <v>28</v>
      </c>
      <c r="V21" s="88"/>
      <c r="W21" s="200">
        <f>U21</f>
        <v>28</v>
      </c>
      <c r="X21" s="29" t="s">
        <v>137</v>
      </c>
      <c r="Y21" s="56"/>
    </row>
    <row r="22" spans="1:25" ht="45.75" customHeight="1">
      <c r="A22" s="29">
        <v>6</v>
      </c>
      <c r="B22" s="32" t="s">
        <v>65</v>
      </c>
      <c r="C22" s="32"/>
      <c r="D22" s="84">
        <v>815540070</v>
      </c>
      <c r="E22" s="123">
        <v>55673</v>
      </c>
      <c r="F22" s="29" t="s">
        <v>89</v>
      </c>
      <c r="G22" s="29" t="s">
        <v>74</v>
      </c>
      <c r="H22" s="47" t="s">
        <v>91</v>
      </c>
      <c r="I22" s="47" t="s">
        <v>77</v>
      </c>
      <c r="J22" s="48" t="s">
        <v>117</v>
      </c>
      <c r="K22" s="47" t="s">
        <v>75</v>
      </c>
      <c r="L22" s="47">
        <v>12054131</v>
      </c>
      <c r="M22" s="63">
        <f t="shared" si="1"/>
        <v>41790</v>
      </c>
      <c r="N22" s="210">
        <v>18655.9</v>
      </c>
      <c r="O22" s="204">
        <f t="shared" si="3"/>
        <v>41820</v>
      </c>
      <c r="P22" s="210">
        <v>18677.15</v>
      </c>
      <c r="Q22" s="96">
        <f t="shared" si="0"/>
        <v>21.25</v>
      </c>
      <c r="R22" s="95">
        <v>60</v>
      </c>
      <c r="S22" s="46"/>
      <c r="T22" s="46"/>
      <c r="U22" s="200">
        <f t="shared" si="2"/>
        <v>1275</v>
      </c>
      <c r="V22" s="88"/>
      <c r="W22" s="200">
        <f>U22</f>
        <v>1275</v>
      </c>
      <c r="X22" s="29" t="s">
        <v>137</v>
      </c>
      <c r="Y22" s="56"/>
    </row>
    <row r="23" spans="1:25" ht="38.25" customHeight="1">
      <c r="A23" s="29"/>
      <c r="B23" s="32" t="s">
        <v>135</v>
      </c>
      <c r="C23" s="32"/>
      <c r="D23" s="84">
        <v>815540075</v>
      </c>
      <c r="E23" s="123">
        <v>55673</v>
      </c>
      <c r="F23" s="29" t="s">
        <v>67</v>
      </c>
      <c r="G23" s="29" t="s">
        <v>131</v>
      </c>
      <c r="H23" s="47" t="s">
        <v>91</v>
      </c>
      <c r="I23" s="47" t="s">
        <v>77</v>
      </c>
      <c r="J23" s="48" t="s">
        <v>93</v>
      </c>
      <c r="K23" s="49" t="s">
        <v>132</v>
      </c>
      <c r="L23" s="194">
        <v>782951</v>
      </c>
      <c r="M23" s="63">
        <f t="shared" si="1"/>
        <v>41790</v>
      </c>
      <c r="N23" s="211">
        <f>'[3]РХ 1915'!$F$47</f>
        <v>401.6</v>
      </c>
      <c r="O23" s="204">
        <f t="shared" si="3"/>
        <v>41820</v>
      </c>
      <c r="P23" s="211">
        <f>'[3]РХ 1915'!$F$47</f>
        <v>401.6</v>
      </c>
      <c r="Q23" s="96">
        <f t="shared" si="0"/>
        <v>0</v>
      </c>
      <c r="R23" s="95">
        <v>40</v>
      </c>
      <c r="S23" s="46"/>
      <c r="T23" s="46"/>
      <c r="U23" s="200">
        <f t="shared" si="2"/>
        <v>0</v>
      </c>
      <c r="V23" s="88"/>
      <c r="W23" s="200">
        <f>U23</f>
        <v>0</v>
      </c>
      <c r="X23" s="29" t="s">
        <v>137</v>
      </c>
      <c r="Y23" s="122"/>
    </row>
    <row r="24" spans="1:25" ht="25.5">
      <c r="A24" s="29">
        <v>7</v>
      </c>
      <c r="B24" s="32" t="s">
        <v>66</v>
      </c>
      <c r="C24" s="32"/>
      <c r="D24" s="84">
        <v>8175890</v>
      </c>
      <c r="E24" s="84">
        <v>758</v>
      </c>
      <c r="F24" s="29" t="s">
        <v>67</v>
      </c>
      <c r="G24" s="29" t="s">
        <v>69</v>
      </c>
      <c r="H24" s="47" t="s">
        <v>91</v>
      </c>
      <c r="I24" s="47" t="s">
        <v>77</v>
      </c>
      <c r="J24" s="48" t="s">
        <v>117</v>
      </c>
      <c r="K24" s="47" t="s">
        <v>75</v>
      </c>
      <c r="L24" s="47">
        <v>2060368</v>
      </c>
      <c r="M24" s="63">
        <f t="shared" si="1"/>
        <v>41790</v>
      </c>
      <c r="N24" s="209">
        <v>68.486</v>
      </c>
      <c r="O24" s="204">
        <f t="shared" si="3"/>
        <v>41820</v>
      </c>
      <c r="P24" s="209">
        <v>68.9658</v>
      </c>
      <c r="Q24" s="94">
        <f t="shared" si="0"/>
        <v>0.47979999999999734</v>
      </c>
      <c r="R24" s="95">
        <v>1200</v>
      </c>
      <c r="S24" s="46"/>
      <c r="T24" s="46"/>
      <c r="U24" s="200">
        <f t="shared" si="2"/>
        <v>576</v>
      </c>
      <c r="V24" s="88"/>
      <c r="W24" s="200">
        <f>U24</f>
        <v>576</v>
      </c>
      <c r="X24" s="29" t="s">
        <v>118</v>
      </c>
      <c r="Y24" s="56"/>
    </row>
    <row r="25" spans="1:25" ht="18">
      <c r="A25" s="411"/>
      <c r="B25" s="411"/>
      <c r="C25" s="29"/>
      <c r="D25" s="84"/>
      <c r="E25" s="84"/>
      <c r="F25" s="437"/>
      <c r="G25" s="437"/>
      <c r="H25" s="437"/>
      <c r="I25" s="437"/>
      <c r="J25" s="437"/>
      <c r="K25" s="437"/>
      <c r="L25" s="437"/>
      <c r="M25" s="95"/>
      <c r="N25" s="95"/>
      <c r="O25" s="95"/>
      <c r="P25" s="95"/>
      <c r="Q25" s="95"/>
      <c r="R25" s="95"/>
      <c r="S25" s="29"/>
      <c r="T25" s="29"/>
      <c r="U25" s="58">
        <f>SUM(U15:U24)</f>
        <v>56943</v>
      </c>
      <c r="V25" s="87">
        <f>SUM(V15:V24)</f>
        <v>2169</v>
      </c>
      <c r="W25" s="199">
        <f>SUM(W15:W24)</f>
        <v>59112</v>
      </c>
      <c r="X25" s="33"/>
      <c r="Y25" s="66" t="b">
        <f>W25='[4]РХ 1915'!$K$48</f>
        <v>0</v>
      </c>
    </row>
    <row r="26" spans="1:25" ht="18.75">
      <c r="A26" s="28"/>
      <c r="B26" s="28"/>
      <c r="C26" s="28"/>
      <c r="D26" s="28"/>
      <c r="E26" s="28"/>
      <c r="F26" s="19"/>
      <c r="G26" s="19"/>
      <c r="H26" s="19"/>
      <c r="I26" s="19"/>
      <c r="J26" s="19"/>
      <c r="K26" s="19"/>
      <c r="L26" s="19"/>
      <c r="M26" s="28"/>
      <c r="N26" s="28"/>
      <c r="O26" s="28"/>
      <c r="P26" s="28"/>
      <c r="Q26" s="28"/>
      <c r="R26" s="28"/>
      <c r="S26" s="445" t="s">
        <v>118</v>
      </c>
      <c r="T26" s="445"/>
      <c r="U26" s="445"/>
      <c r="V26" s="445"/>
      <c r="W26" s="59">
        <f>W16+W17+W18+W19+W24</f>
        <v>57770</v>
      </c>
      <c r="X26" s="50"/>
      <c r="Y26" s="65"/>
    </row>
    <row r="27" spans="1:25" ht="18" customHeight="1">
      <c r="A27" s="28"/>
      <c r="B27" s="28"/>
      <c r="C27" s="28"/>
      <c r="D27" s="28"/>
      <c r="E27" s="28"/>
      <c r="F27" s="19"/>
      <c r="G27" s="19"/>
      <c r="H27" s="19"/>
      <c r="I27" s="19"/>
      <c r="J27" s="19"/>
      <c r="K27" s="19"/>
      <c r="L27" s="19"/>
      <c r="M27" s="28"/>
      <c r="N27" s="28"/>
      <c r="O27" s="28"/>
      <c r="P27" s="28"/>
      <c r="Q27" s="28"/>
      <c r="R27" s="28"/>
      <c r="S27" s="446" t="s">
        <v>136</v>
      </c>
      <c r="T27" s="446"/>
      <c r="U27" s="446"/>
      <c r="V27" s="446"/>
      <c r="W27" s="59">
        <f>W15+W21+W22+W23</f>
        <v>1342</v>
      </c>
      <c r="X27" s="50"/>
      <c r="Y27" s="64"/>
    </row>
    <row r="28" spans="1:25" ht="18" customHeight="1">
      <c r="A28" s="28"/>
      <c r="B28" s="28"/>
      <c r="C28" s="28"/>
      <c r="D28" s="28"/>
      <c r="E28" s="28"/>
      <c r="F28" s="19"/>
      <c r="G28" s="19"/>
      <c r="H28" s="19"/>
      <c r="I28" s="19"/>
      <c r="J28" s="19"/>
      <c r="K28" s="19"/>
      <c r="L28" s="19"/>
      <c r="M28" s="28"/>
      <c r="N28" s="28"/>
      <c r="O28" s="28"/>
      <c r="P28" s="28"/>
      <c r="Q28" s="28"/>
      <c r="R28" s="28"/>
      <c r="S28" s="98"/>
      <c r="T28" s="98"/>
      <c r="U28" s="98"/>
      <c r="V28" s="98"/>
      <c r="W28" s="100"/>
      <c r="X28" s="101"/>
      <c r="Y28" s="64"/>
    </row>
    <row r="29" spans="1:25" ht="18" customHeight="1">
      <c r="A29" s="28"/>
      <c r="B29" s="28"/>
      <c r="C29" s="28"/>
      <c r="D29" s="28"/>
      <c r="E29" s="28"/>
      <c r="F29" s="19"/>
      <c r="G29" s="19"/>
      <c r="H29" s="19"/>
      <c r="I29" s="19"/>
      <c r="J29" s="19"/>
      <c r="K29" s="19"/>
      <c r="L29" s="19"/>
      <c r="M29" s="28"/>
      <c r="N29" s="28"/>
      <c r="O29" s="28"/>
      <c r="P29" s="28"/>
      <c r="Q29" s="28"/>
      <c r="R29" s="28"/>
      <c r="S29" s="98"/>
      <c r="T29" s="98"/>
      <c r="U29" s="98"/>
      <c r="V29" s="98"/>
      <c r="W29" s="100"/>
      <c r="X29" s="101"/>
      <c r="Y29" s="64"/>
    </row>
    <row r="30" spans="2:22" ht="12.75">
      <c r="B30"/>
      <c r="C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2:24" ht="19.5">
      <c r="B31" s="436"/>
      <c r="C31" s="436"/>
      <c r="D31" s="436"/>
      <c r="E31" s="438" t="s">
        <v>121</v>
      </c>
      <c r="F31" s="438"/>
      <c r="G31" s="408"/>
      <c r="H31" s="107"/>
      <c r="I31" s="107"/>
      <c r="J31" s="108"/>
      <c r="K31" s="107"/>
      <c r="L31" s="107"/>
      <c r="M31" s="438" t="s">
        <v>121</v>
      </c>
      <c r="N31" s="438"/>
      <c r="O31" s="439"/>
      <c r="P31" s="439"/>
      <c r="Q31" s="439"/>
      <c r="R31" s="108"/>
      <c r="S31" s="108"/>
      <c r="T31" s="110" t="s">
        <v>142</v>
      </c>
      <c r="U31" s="107"/>
      <c r="V31" s="107"/>
      <c r="W31" s="107"/>
      <c r="X31" s="107"/>
    </row>
    <row r="32" spans="2:24" s="54" customFormat="1" ht="15.75" customHeight="1">
      <c r="B32" s="107"/>
      <c r="C32" s="107"/>
      <c r="D32" s="107"/>
      <c r="E32" s="438" t="s">
        <v>220</v>
      </c>
      <c r="F32" s="438"/>
      <c r="G32" s="438"/>
      <c r="H32" s="438"/>
      <c r="I32" s="438"/>
      <c r="J32" s="107"/>
      <c r="K32" s="107"/>
      <c r="L32" s="107"/>
      <c r="M32" s="438" t="s">
        <v>221</v>
      </c>
      <c r="N32" s="438"/>
      <c r="O32" s="438"/>
      <c r="P32" s="438"/>
      <c r="Q32" s="438"/>
      <c r="R32" s="107"/>
      <c r="S32" s="107"/>
      <c r="T32" s="110" t="s">
        <v>130</v>
      </c>
      <c r="U32" s="110"/>
      <c r="V32" s="110"/>
      <c r="W32" s="107"/>
      <c r="X32" s="110"/>
    </row>
    <row r="33" spans="2:24" s="54" customFormat="1" ht="15.75" customHeight="1">
      <c r="B33" s="107"/>
      <c r="C33" s="107"/>
      <c r="D33" s="107"/>
      <c r="E33" s="438" t="s">
        <v>122</v>
      </c>
      <c r="F33" s="438"/>
      <c r="G33" s="438"/>
      <c r="H33" s="438"/>
      <c r="I33" s="438"/>
      <c r="J33" s="107"/>
      <c r="K33" s="107"/>
      <c r="L33" s="107"/>
      <c r="M33" s="438" t="s">
        <v>122</v>
      </c>
      <c r="N33" s="438"/>
      <c r="O33" s="438"/>
      <c r="P33" s="438"/>
      <c r="Q33" s="438"/>
      <c r="R33" s="107"/>
      <c r="S33" s="107"/>
      <c r="T33" s="110" t="s">
        <v>63</v>
      </c>
      <c r="U33" s="109"/>
      <c r="V33" s="109"/>
      <c r="W33" s="110"/>
      <c r="X33" s="110"/>
    </row>
    <row r="34" spans="2:24" s="54" customFormat="1" ht="51" customHeight="1">
      <c r="B34" s="107"/>
      <c r="C34" s="107"/>
      <c r="D34" s="107"/>
      <c r="E34" s="453" t="s">
        <v>232</v>
      </c>
      <c r="F34" s="453"/>
      <c r="G34" s="453"/>
      <c r="H34" s="453"/>
      <c r="I34" s="453"/>
      <c r="J34" s="107"/>
      <c r="K34" s="107"/>
      <c r="L34" s="107"/>
      <c r="M34" s="453" t="s">
        <v>223</v>
      </c>
      <c r="N34" s="453"/>
      <c r="O34" s="453"/>
      <c r="P34" s="453"/>
      <c r="Q34" s="454"/>
      <c r="R34" s="107"/>
      <c r="S34" s="107"/>
      <c r="T34" s="110" t="s">
        <v>148</v>
      </c>
      <c r="U34" s="111"/>
      <c r="V34" s="110"/>
      <c r="W34" s="110"/>
      <c r="X34" s="110"/>
    </row>
    <row r="35" spans="2:24" s="54" customFormat="1" ht="36.75" customHeight="1">
      <c r="B35" s="107"/>
      <c r="C35" s="107"/>
      <c r="D35" s="107"/>
      <c r="E35" s="447" t="s">
        <v>224</v>
      </c>
      <c r="F35" s="447"/>
      <c r="G35" s="447"/>
      <c r="H35" s="447"/>
      <c r="I35" s="447"/>
      <c r="J35" s="107"/>
      <c r="K35" s="107"/>
      <c r="L35" s="107"/>
      <c r="M35" s="453" t="s">
        <v>225</v>
      </c>
      <c r="N35" s="453"/>
      <c r="O35" s="453"/>
      <c r="P35" s="453"/>
      <c r="Q35" s="455"/>
      <c r="R35" s="107"/>
      <c r="S35" s="107"/>
      <c r="T35" s="110" t="s">
        <v>226</v>
      </c>
      <c r="U35" s="110"/>
      <c r="V35" s="110"/>
      <c r="W35" s="110"/>
      <c r="X35" s="110"/>
    </row>
    <row r="36" spans="2:24" s="54" customFormat="1" ht="15.75" customHeigh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438"/>
      <c r="N36" s="438"/>
      <c r="O36" s="438"/>
      <c r="P36" s="438"/>
      <c r="Q36" s="439"/>
      <c r="R36" s="107"/>
      <c r="S36" s="107"/>
      <c r="T36" s="110"/>
      <c r="U36" s="110"/>
      <c r="V36" s="110"/>
      <c r="W36" s="110"/>
      <c r="X36" s="107"/>
    </row>
    <row r="37" spans="2:24" s="54" customFormat="1" ht="19.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9" ht="15.75" customHeight="1"/>
    <row r="44" ht="27.75" customHeight="1"/>
    <row r="45" ht="26.25" customHeight="1"/>
    <row r="46" spans="13:17" ht="15.75">
      <c r="M46" s="55"/>
      <c r="N46" s="55"/>
      <c r="O46" s="55"/>
      <c r="P46" s="55"/>
      <c r="Q46" s="55"/>
    </row>
    <row r="47" spans="13:17" ht="15.75">
      <c r="M47" s="55"/>
      <c r="N47" s="55"/>
      <c r="O47" s="55"/>
      <c r="P47" s="55"/>
      <c r="Q47" s="55"/>
    </row>
    <row r="51" spans="13:17" ht="12.75">
      <c r="M51"/>
      <c r="N51"/>
      <c r="O51"/>
      <c r="P51"/>
      <c r="Q51"/>
    </row>
    <row r="52" spans="13:17" ht="12.75">
      <c r="M52"/>
      <c r="N52"/>
      <c r="O52"/>
      <c r="P52"/>
      <c r="Q52"/>
    </row>
    <row r="53" spans="13:17" ht="12.75">
      <c r="M53"/>
      <c r="N53"/>
      <c r="O53"/>
      <c r="P53"/>
      <c r="Q53"/>
    </row>
    <row r="54" spans="13:17" ht="12.75">
      <c r="M54"/>
      <c r="N54"/>
      <c r="O54"/>
      <c r="P54"/>
      <c r="Q54"/>
    </row>
    <row r="55" spans="13:17" ht="12.75">
      <c r="M55"/>
      <c r="N55"/>
      <c r="O55"/>
      <c r="P55"/>
      <c r="Q55"/>
    </row>
  </sheetData>
  <sheetProtection/>
  <mergeCells count="41">
    <mergeCell ref="M36:Q36"/>
    <mergeCell ref="B11:B13"/>
    <mergeCell ref="F11:F13"/>
    <mergeCell ref="D11:D13"/>
    <mergeCell ref="E11:E13"/>
    <mergeCell ref="E32:I32"/>
    <mergeCell ref="M34:Q34"/>
    <mergeCell ref="E34:I34"/>
    <mergeCell ref="M11:M13"/>
    <mergeCell ref="M35:Q35"/>
    <mergeCell ref="F5:Q5"/>
    <mergeCell ref="I7:M7"/>
    <mergeCell ref="P11:P13"/>
    <mergeCell ref="N11:N13"/>
    <mergeCell ref="O11:O13"/>
    <mergeCell ref="J11:J13"/>
    <mergeCell ref="I11:I13"/>
    <mergeCell ref="S26:V26"/>
    <mergeCell ref="S27:V27"/>
    <mergeCell ref="Q11:Q13"/>
    <mergeCell ref="E35:I35"/>
    <mergeCell ref="M33:Q33"/>
    <mergeCell ref="E33:I33"/>
    <mergeCell ref="S1:X1"/>
    <mergeCell ref="S2:X2"/>
    <mergeCell ref="S3:X3"/>
    <mergeCell ref="S4:X4"/>
    <mergeCell ref="E31:G31"/>
    <mergeCell ref="M32:Q32"/>
    <mergeCell ref="X11:X13"/>
    <mergeCell ref="R11:R13"/>
    <mergeCell ref="M31:Q31"/>
    <mergeCell ref="S11:W12"/>
    <mergeCell ref="A25:B25"/>
    <mergeCell ref="A11:A13"/>
    <mergeCell ref="H11:H13"/>
    <mergeCell ref="B31:D31"/>
    <mergeCell ref="G11:G13"/>
    <mergeCell ref="F25:L25"/>
    <mergeCell ref="L11:L13"/>
    <mergeCell ref="K11:K13"/>
  </mergeCells>
  <printOptions horizontalCentered="1" verticalCentered="1"/>
  <pageMargins left="0" right="0" top="0.5905511811023623" bottom="0.5905511811023623" header="0.2362204724409449" footer="0.2755905511811024"/>
  <pageSetup horizontalDpi="600" verticalDpi="600" orientation="landscape" paperSize="9" scale="51" r:id="rId1"/>
  <colBreaks count="1" manualBreakCount="1">
    <brk id="24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19">
      <selection activeCell="C6" sqref="C6:G6"/>
    </sheetView>
  </sheetViews>
  <sheetFormatPr defaultColWidth="9.00390625" defaultRowHeight="12.75"/>
  <cols>
    <col min="1" max="1" width="4.75390625" style="22" customWidth="1"/>
    <col min="2" max="2" width="50.75390625" style="22" customWidth="1"/>
    <col min="3" max="3" width="10.375" style="22" customWidth="1"/>
    <col min="4" max="4" width="7.375" style="22" customWidth="1"/>
    <col min="5" max="5" width="7.75390625" style="22" customWidth="1"/>
    <col min="6" max="6" width="9.00390625" style="22" customWidth="1"/>
    <col min="7" max="7" width="10.375" style="22" bestFit="1" customWidth="1"/>
    <col min="8" max="9" width="9.25390625" style="22" bestFit="1" customWidth="1"/>
    <col min="10" max="16384" width="9.125" style="22" customWidth="1"/>
  </cols>
  <sheetData>
    <row r="1" spans="3:9" ht="12.75">
      <c r="C1" s="407" t="s">
        <v>4</v>
      </c>
      <c r="D1" s="407"/>
      <c r="E1" s="407"/>
      <c r="F1" s="407"/>
      <c r="G1" s="407"/>
      <c r="H1" s="27"/>
      <c r="I1" s="27"/>
    </row>
    <row r="2" spans="2:9" ht="12.75">
      <c r="B2" s="31"/>
      <c r="C2" s="407" t="s">
        <v>37</v>
      </c>
      <c r="D2" s="407"/>
      <c r="E2" s="407"/>
      <c r="F2" s="407"/>
      <c r="G2" s="407"/>
      <c r="H2" s="26"/>
      <c r="I2" s="26"/>
    </row>
    <row r="3" spans="2:9" ht="12.75">
      <c r="B3" s="31"/>
      <c r="C3" s="407" t="s">
        <v>38</v>
      </c>
      <c r="D3" s="407"/>
      <c r="E3" s="407"/>
      <c r="F3" s="407"/>
      <c r="G3" s="407"/>
      <c r="H3" s="26"/>
      <c r="I3" s="26"/>
    </row>
    <row r="4" spans="2:9" ht="12.75">
      <c r="B4" s="31"/>
      <c r="C4" s="407" t="s">
        <v>39</v>
      </c>
      <c r="D4" s="407"/>
      <c r="E4" s="407"/>
      <c r="F4" s="407"/>
      <c r="G4" s="407"/>
      <c r="H4" s="26"/>
      <c r="I4" s="26"/>
    </row>
    <row r="5" spans="2:9" ht="12.75">
      <c r="B5" s="31"/>
      <c r="C5" s="407" t="s">
        <v>42</v>
      </c>
      <c r="D5" s="407"/>
      <c r="E5" s="407"/>
      <c r="F5" s="407"/>
      <c r="G5" s="407"/>
      <c r="H5" s="26"/>
      <c r="I5" s="26"/>
    </row>
    <row r="6" spans="2:9" ht="12.75">
      <c r="B6" s="31"/>
      <c r="C6" s="407" t="s">
        <v>205</v>
      </c>
      <c r="D6" s="407"/>
      <c r="E6" s="407"/>
      <c r="F6" s="407"/>
      <c r="G6" s="407"/>
      <c r="H6" s="26"/>
      <c r="I6" s="26"/>
    </row>
    <row r="8" spans="1:9" ht="12.75" customHeight="1">
      <c r="A8" s="448" t="s">
        <v>40</v>
      </c>
      <c r="B8" s="448"/>
      <c r="C8" s="448"/>
      <c r="D8" s="448"/>
      <c r="E8" s="448"/>
      <c r="F8" s="448"/>
      <c r="G8" s="448"/>
      <c r="H8" s="23"/>
      <c r="I8" s="23"/>
    </row>
    <row r="10" spans="1:9" ht="12.75" customHeight="1">
      <c r="A10" s="462" t="s">
        <v>41</v>
      </c>
      <c r="B10" s="462"/>
      <c r="C10" s="462"/>
      <c r="D10" s="462"/>
      <c r="E10" s="462"/>
      <c r="F10" s="462"/>
      <c r="G10" s="462"/>
      <c r="H10" s="24"/>
      <c r="I10" s="24"/>
    </row>
    <row r="12" spans="1:9" ht="31.5" customHeight="1">
      <c r="A12" s="28"/>
      <c r="B12" s="202" t="str">
        <f>'субабоненты  по напр'!B9</f>
        <v>июнь</v>
      </c>
      <c r="C12" s="464" t="str">
        <f>'субабоненты  по напр'!D9</f>
        <v>2014г.</v>
      </c>
      <c r="D12" s="464"/>
      <c r="E12" s="463">
        <f>'субабоненты  по напр'!O15</f>
        <v>41820</v>
      </c>
      <c r="F12" s="463"/>
      <c r="G12" s="22" t="s">
        <v>43</v>
      </c>
      <c r="H12" s="28"/>
      <c r="I12" s="28"/>
    </row>
    <row r="15" spans="1:7" ht="25.5" customHeight="1">
      <c r="A15" s="411" t="s">
        <v>0</v>
      </c>
      <c r="B15" s="411" t="s">
        <v>44</v>
      </c>
      <c r="C15" s="411" t="s">
        <v>45</v>
      </c>
      <c r="D15" s="411"/>
      <c r="E15" s="411"/>
      <c r="F15" s="411"/>
      <c r="G15" s="411"/>
    </row>
    <row r="16" spans="1:7" ht="12.75">
      <c r="A16" s="411"/>
      <c r="B16" s="411"/>
      <c r="C16" s="90" t="s">
        <v>1</v>
      </c>
      <c r="D16" s="29" t="s">
        <v>2</v>
      </c>
      <c r="E16" s="29" t="s">
        <v>17</v>
      </c>
      <c r="F16" s="29" t="s">
        <v>18</v>
      </c>
      <c r="G16" s="29" t="s">
        <v>3</v>
      </c>
    </row>
    <row r="17" spans="1:7" ht="12.75">
      <c r="A17" s="29">
        <v>1</v>
      </c>
      <c r="B17" s="32" t="s">
        <v>50</v>
      </c>
      <c r="C17" s="89">
        <f>F17+G17</f>
        <v>59084</v>
      </c>
      <c r="D17" s="61"/>
      <c r="E17" s="61"/>
      <c r="F17" s="60">
        <f>'субабоненты  по напр'!U15+'субабоненты  по напр'!U16+'субабоненты  по напр'!U17+'субабоненты  по напр'!U19+'субабоненты  по напр'!U22+'субабоненты  по напр'!U23+'субабоненты  по напр'!U24</f>
        <v>56915</v>
      </c>
      <c r="G17" s="60">
        <f>'субабоненты  по напр'!V18</f>
        <v>2169</v>
      </c>
    </row>
    <row r="18" spans="1:7" ht="12.75">
      <c r="A18" s="29">
        <v>2</v>
      </c>
      <c r="B18" s="32" t="s">
        <v>51</v>
      </c>
      <c r="C18" s="89"/>
      <c r="D18" s="61"/>
      <c r="E18" s="61"/>
      <c r="F18" s="60"/>
      <c r="G18" s="61"/>
    </row>
    <row r="19" spans="1:7" ht="12.75">
      <c r="A19" s="29">
        <v>3</v>
      </c>
      <c r="B19" s="32" t="s">
        <v>52</v>
      </c>
      <c r="C19" s="91"/>
      <c r="D19" s="61"/>
      <c r="E19" s="61"/>
      <c r="F19" s="61"/>
      <c r="G19" s="61"/>
    </row>
    <row r="20" spans="1:7" ht="25.5">
      <c r="A20" s="29">
        <v>4</v>
      </c>
      <c r="B20" s="32" t="s">
        <v>53</v>
      </c>
      <c r="C20" s="91"/>
      <c r="D20" s="61"/>
      <c r="E20" s="61"/>
      <c r="F20" s="61"/>
      <c r="G20" s="61"/>
    </row>
    <row r="21" spans="1:7" ht="51">
      <c r="A21" s="30" t="s">
        <v>46</v>
      </c>
      <c r="B21" s="32" t="s">
        <v>54</v>
      </c>
      <c r="C21" s="91"/>
      <c r="D21" s="61"/>
      <c r="E21" s="61"/>
      <c r="F21" s="61"/>
      <c r="G21" s="61"/>
    </row>
    <row r="22" spans="1:9" ht="63.75">
      <c r="A22" s="29" t="s">
        <v>47</v>
      </c>
      <c r="B22" s="32" t="s">
        <v>55</v>
      </c>
      <c r="C22" s="91"/>
      <c r="D22" s="61"/>
      <c r="E22" s="61"/>
      <c r="F22" s="61"/>
      <c r="G22" s="61"/>
      <c r="I22" s="104"/>
    </row>
    <row r="23" spans="1:7" ht="38.25">
      <c r="A23" s="29" t="s">
        <v>48</v>
      </c>
      <c r="B23" s="32" t="s">
        <v>56</v>
      </c>
      <c r="C23" s="91"/>
      <c r="D23" s="61"/>
      <c r="E23" s="61"/>
      <c r="F23" s="61"/>
      <c r="G23" s="61"/>
    </row>
    <row r="24" spans="1:7" ht="51">
      <c r="A24" s="29" t="s">
        <v>49</v>
      </c>
      <c r="B24" s="32" t="s">
        <v>57</v>
      </c>
      <c r="C24" s="89">
        <f>D24+E24+F24+G24</f>
        <v>28</v>
      </c>
      <c r="D24" s="61"/>
      <c r="E24" s="61"/>
      <c r="F24" s="60">
        <f>'субабоненты  по напр'!W21</f>
        <v>28</v>
      </c>
      <c r="G24" s="60"/>
    </row>
    <row r="25" spans="1:9" ht="12.75">
      <c r="A25" s="29">
        <v>5</v>
      </c>
      <c r="B25" s="32" t="s">
        <v>19</v>
      </c>
      <c r="C25" s="89">
        <f>SUM(C17:C24)</f>
        <v>59112</v>
      </c>
      <c r="D25" s="61"/>
      <c r="E25" s="61"/>
      <c r="F25" s="60">
        <f>SUM(F17:F24)</f>
        <v>56943</v>
      </c>
      <c r="G25" s="60">
        <f>SUM(G17:G24)</f>
        <v>2169</v>
      </c>
      <c r="H25" s="64" t="b">
        <f>C25='субабоненты  по напр'!W25</f>
        <v>1</v>
      </c>
      <c r="I25" s="56"/>
    </row>
    <row r="26" spans="1:9" ht="17.25" customHeight="1">
      <c r="A26" s="466" t="s">
        <v>138</v>
      </c>
      <c r="B26" s="466"/>
      <c r="C26" s="89">
        <f>'субабоненты  по напр'!W26</f>
        <v>57770</v>
      </c>
      <c r="D26" s="102"/>
      <c r="E26" s="102"/>
      <c r="F26" s="103"/>
      <c r="G26" s="103"/>
      <c r="H26" s="64"/>
      <c r="I26" s="56"/>
    </row>
    <row r="27" spans="1:9" ht="12.75">
      <c r="A27" s="466" t="s">
        <v>139</v>
      </c>
      <c r="B27" s="466"/>
      <c r="C27" s="89">
        <f>'субабоненты  по напр'!W27</f>
        <v>1342</v>
      </c>
      <c r="D27" s="102"/>
      <c r="E27" s="102"/>
      <c r="F27" s="103"/>
      <c r="G27" s="103"/>
      <c r="H27" s="64"/>
      <c r="I27" s="56"/>
    </row>
    <row r="28" spans="1:2" ht="12.75">
      <c r="A28" s="466"/>
      <c r="B28" s="466"/>
    </row>
    <row r="29" spans="1:7" ht="26.25" customHeight="1">
      <c r="A29" s="25"/>
      <c r="B29" s="120" t="s">
        <v>129</v>
      </c>
      <c r="C29" s="467" t="s">
        <v>141</v>
      </c>
      <c r="D29" s="467"/>
      <c r="E29" s="467"/>
      <c r="F29" s="25"/>
      <c r="G29" s="25"/>
    </row>
    <row r="30" spans="2:7" ht="15">
      <c r="B30" s="121" t="s">
        <v>123</v>
      </c>
      <c r="C30" s="465" t="s">
        <v>58</v>
      </c>
      <c r="D30" s="465"/>
      <c r="E30" s="465"/>
      <c r="F30" s="461" t="s">
        <v>59</v>
      </c>
      <c r="G30" s="461"/>
    </row>
    <row r="32" spans="1:5" ht="15.75" customHeight="1">
      <c r="A32" s="459" t="s">
        <v>121</v>
      </c>
      <c r="B32" s="459"/>
      <c r="C32" s="51" t="s">
        <v>142</v>
      </c>
      <c r="D32" s="51"/>
      <c r="E32" s="51"/>
    </row>
    <row r="33" spans="1:8" ht="15.75" customHeight="1">
      <c r="A33" s="456" t="s">
        <v>220</v>
      </c>
      <c r="B33" s="456"/>
      <c r="C33" s="456"/>
      <c r="D33" s="456"/>
      <c r="E33" s="456"/>
      <c r="F33" s="51"/>
      <c r="G33" s="51"/>
      <c r="H33" s="20"/>
    </row>
    <row r="34" spans="1:8" ht="19.5" customHeight="1">
      <c r="A34" s="459" t="s">
        <v>122</v>
      </c>
      <c r="B34" s="459"/>
      <c r="C34" s="51" t="s">
        <v>63</v>
      </c>
      <c r="G34" s="51"/>
      <c r="H34" s="20"/>
    </row>
    <row r="35" spans="1:8" ht="39" customHeight="1">
      <c r="A35" s="459" t="s">
        <v>233</v>
      </c>
      <c r="B35" s="459"/>
      <c r="C35" s="51" t="s">
        <v>149</v>
      </c>
      <c r="D35" s="51"/>
      <c r="E35" s="51"/>
      <c r="F35" s="51"/>
      <c r="G35" s="51"/>
      <c r="H35" s="20"/>
    </row>
    <row r="36" spans="1:8" ht="21.75" customHeight="1">
      <c r="A36" s="86" t="s">
        <v>226</v>
      </c>
      <c r="B36" s="86"/>
      <c r="C36" s="460" t="s">
        <v>227</v>
      </c>
      <c r="D36" s="460"/>
      <c r="E36" s="460"/>
      <c r="F36" s="460"/>
      <c r="G36" s="460"/>
      <c r="H36" s="21"/>
    </row>
    <row r="37" ht="12.75">
      <c r="H37" s="21"/>
    </row>
    <row r="38" spans="1:5" ht="15.75">
      <c r="A38" s="456"/>
      <c r="B38" s="456"/>
      <c r="C38" s="55"/>
      <c r="D38" s="55"/>
      <c r="E38" s="55"/>
    </row>
    <row r="39" spans="1:5" ht="15.75" customHeight="1">
      <c r="A39" s="456" t="s">
        <v>221</v>
      </c>
      <c r="B39" s="456"/>
      <c r="C39" s="456"/>
      <c r="D39" s="456"/>
      <c r="E39" s="456"/>
    </row>
    <row r="40" spans="1:5" ht="15.75">
      <c r="A40" s="459" t="s">
        <v>122</v>
      </c>
      <c r="B40" s="459"/>
      <c r="C40" s="99"/>
      <c r="D40" s="99"/>
      <c r="E40" s="99"/>
    </row>
    <row r="41" spans="1:5" ht="36" customHeight="1">
      <c r="A41" s="458" t="s">
        <v>222</v>
      </c>
      <c r="B41" s="458"/>
      <c r="C41" s="97"/>
      <c r="D41" s="97"/>
      <c r="E41" s="55"/>
    </row>
    <row r="42" spans="1:5" ht="15.75" customHeight="1">
      <c r="A42" s="459" t="s">
        <v>226</v>
      </c>
      <c r="B42" s="459"/>
      <c r="C42" s="459"/>
      <c r="D42" s="459"/>
      <c r="E42" s="459"/>
    </row>
    <row r="43" spans="1:5" ht="15.75">
      <c r="A43" s="457"/>
      <c r="B43" s="457"/>
      <c r="C43" s="457"/>
      <c r="D43" s="457"/>
      <c r="E43" s="55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</sheetData>
  <sheetProtection/>
  <mergeCells count="30">
    <mergeCell ref="A34:B34"/>
    <mergeCell ref="A35:B35"/>
    <mergeCell ref="C30:E30"/>
    <mergeCell ref="A26:B26"/>
    <mergeCell ref="C29:E29"/>
    <mergeCell ref="A27:B27"/>
    <mergeCell ref="A28:B28"/>
    <mergeCell ref="A33:E33"/>
    <mergeCell ref="C15:G15"/>
    <mergeCell ref="A8:G8"/>
    <mergeCell ref="A15:A16"/>
    <mergeCell ref="E12:F12"/>
    <mergeCell ref="B15:B16"/>
    <mergeCell ref="C12:D12"/>
    <mergeCell ref="C36:G36"/>
    <mergeCell ref="C1:G1"/>
    <mergeCell ref="C2:G2"/>
    <mergeCell ref="C3:G3"/>
    <mergeCell ref="C4:G4"/>
    <mergeCell ref="C5:G5"/>
    <mergeCell ref="F30:G30"/>
    <mergeCell ref="A10:G10"/>
    <mergeCell ref="A32:B32"/>
    <mergeCell ref="C6:G6"/>
    <mergeCell ref="A38:B38"/>
    <mergeCell ref="A39:E39"/>
    <mergeCell ref="A43:D43"/>
    <mergeCell ref="A41:B41"/>
    <mergeCell ref="A42:E42"/>
    <mergeCell ref="A40:B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45"/>
  <sheetViews>
    <sheetView tabSelected="1" zoomScalePageLayoutView="0" workbookViewId="0" topLeftCell="A19">
      <selection activeCell="C37" sqref="C37"/>
    </sheetView>
  </sheetViews>
  <sheetFormatPr defaultColWidth="9.00390625" defaultRowHeight="12.75"/>
  <cols>
    <col min="1" max="1" width="5.00390625" style="2" customWidth="1"/>
    <col min="2" max="2" width="4.625" style="2" customWidth="1"/>
    <col min="3" max="3" width="8.375" style="3" customWidth="1"/>
    <col min="4" max="4" width="34.375" style="2" customWidth="1"/>
    <col min="5" max="5" width="10.375" style="3" bestFit="1" customWidth="1"/>
    <col min="6" max="6" width="11.75390625" style="3" bestFit="1" customWidth="1"/>
    <col min="7" max="7" width="11.25390625" style="3" customWidth="1"/>
    <col min="8" max="8" width="17.625" style="3" customWidth="1"/>
    <col min="9" max="9" width="15.25390625" style="3" customWidth="1"/>
    <col min="10" max="10" width="6.25390625" style="2" hidden="1" customWidth="1"/>
    <col min="11" max="12" width="9.25390625" style="2" bestFit="1" customWidth="1"/>
    <col min="13" max="16384" width="9.125" style="2" customWidth="1"/>
  </cols>
  <sheetData>
    <row r="1" spans="6:9" ht="15.75">
      <c r="F1" s="4" t="s">
        <v>27</v>
      </c>
      <c r="G1" s="5"/>
      <c r="H1" s="5"/>
      <c r="I1" s="1"/>
    </row>
    <row r="2" spans="5:10" ht="39.75" customHeight="1">
      <c r="E2" s="6"/>
      <c r="F2" s="468" t="s">
        <v>287</v>
      </c>
      <c r="G2" s="468"/>
      <c r="H2" s="468"/>
      <c r="I2" s="468"/>
      <c r="J2" s="468"/>
    </row>
    <row r="3" spans="5:10" ht="39.75" customHeight="1">
      <c r="E3" s="6"/>
      <c r="F3" s="7"/>
      <c r="G3" s="7"/>
      <c r="H3" s="7"/>
      <c r="I3" s="7"/>
      <c r="J3" s="7"/>
    </row>
    <row r="4" spans="6:9" ht="18.75" customHeight="1">
      <c r="F4" s="7"/>
      <c r="G4" s="7"/>
      <c r="I4" s="7"/>
    </row>
    <row r="5" spans="2:10" ht="18.75" customHeight="1">
      <c r="B5" s="469" t="s">
        <v>28</v>
      </c>
      <c r="C5" s="469"/>
      <c r="D5" s="469"/>
      <c r="E5" s="469"/>
      <c r="F5" s="469"/>
      <c r="G5" s="469"/>
      <c r="H5" s="469"/>
      <c r="I5" s="469"/>
      <c r="J5" s="469"/>
    </row>
    <row r="6" spans="6:9" ht="17.25" customHeight="1" thickBot="1">
      <c r="F6" s="7"/>
      <c r="G6" s="7"/>
      <c r="H6" s="7"/>
      <c r="I6" s="7"/>
    </row>
    <row r="7" spans="2:10" ht="12.75">
      <c r="B7" s="71"/>
      <c r="C7" s="72"/>
      <c r="D7" s="73"/>
      <c r="E7" s="72"/>
      <c r="F7" s="72"/>
      <c r="G7" s="72"/>
      <c r="H7" s="72"/>
      <c r="I7" s="502"/>
      <c r="J7" s="74"/>
    </row>
    <row r="8" spans="2:10" ht="12.75">
      <c r="B8" s="75"/>
      <c r="C8" s="473" t="s">
        <v>29</v>
      </c>
      <c r="D8" s="474"/>
      <c r="E8" s="474"/>
      <c r="F8" s="474"/>
      <c r="G8" s="474"/>
      <c r="H8" s="474"/>
      <c r="I8" s="503"/>
      <c r="J8" s="76"/>
    </row>
    <row r="9" spans="2:10" ht="12.75">
      <c r="B9" s="75"/>
      <c r="C9" s="8"/>
      <c r="D9" s="8"/>
      <c r="E9" s="8"/>
      <c r="F9" s="8"/>
      <c r="G9" s="8"/>
      <c r="H9" s="8"/>
      <c r="I9" s="504"/>
      <c r="J9" s="76"/>
    </row>
    <row r="10" spans="2:11" ht="12.75">
      <c r="B10" s="75"/>
      <c r="C10" s="8"/>
      <c r="D10" s="8"/>
      <c r="E10" s="8"/>
      <c r="F10" s="475">
        <f>'субабоненты  по напр'!O15</f>
        <v>41820</v>
      </c>
      <c r="G10" s="473"/>
      <c r="H10" s="473"/>
      <c r="I10" s="505"/>
      <c r="J10" s="77"/>
      <c r="K10" s="9"/>
    </row>
    <row r="11" spans="2:10" ht="12.75">
      <c r="B11" s="75"/>
      <c r="C11" s="8"/>
      <c r="D11" s="9"/>
      <c r="E11" s="8"/>
      <c r="F11" s="8"/>
      <c r="G11" s="8"/>
      <c r="H11" s="8"/>
      <c r="I11" s="504"/>
      <c r="J11" s="76"/>
    </row>
    <row r="12" spans="2:10" ht="12.75">
      <c r="B12" s="75"/>
      <c r="C12" s="472" t="s">
        <v>0</v>
      </c>
      <c r="D12" s="471" t="s">
        <v>30</v>
      </c>
      <c r="E12" s="470" t="s">
        <v>16</v>
      </c>
      <c r="F12" s="470"/>
      <c r="G12" s="470"/>
      <c r="H12" s="470"/>
      <c r="I12" s="506"/>
      <c r="J12" s="76"/>
    </row>
    <row r="13" spans="2:10" ht="12.75">
      <c r="B13" s="75"/>
      <c r="C13" s="472"/>
      <c r="D13" s="472"/>
      <c r="E13" s="10" t="s">
        <v>1</v>
      </c>
      <c r="F13" s="10" t="s">
        <v>2</v>
      </c>
      <c r="G13" s="10" t="s">
        <v>17</v>
      </c>
      <c r="H13" s="10" t="s">
        <v>18</v>
      </c>
      <c r="I13" s="507" t="s">
        <v>3</v>
      </c>
      <c r="J13" s="76"/>
    </row>
    <row r="14" spans="2:10" ht="12.75">
      <c r="B14" s="75"/>
      <c r="C14" s="10">
        <v>1</v>
      </c>
      <c r="D14" s="11" t="s">
        <v>207</v>
      </c>
      <c r="E14" s="62">
        <f>F14</f>
        <v>5285012</v>
      </c>
      <c r="F14" s="57">
        <f>'рх '!AB36</f>
        <v>5285012</v>
      </c>
      <c r="G14" s="57"/>
      <c r="H14" s="57"/>
      <c r="I14" s="507"/>
      <c r="J14" s="76"/>
    </row>
    <row r="15" spans="2:10" ht="12.75">
      <c r="B15" s="75"/>
      <c r="C15" s="10"/>
      <c r="D15" s="11"/>
      <c r="E15" s="57"/>
      <c r="F15" s="57"/>
      <c r="G15" s="57"/>
      <c r="H15" s="57"/>
      <c r="I15" s="507"/>
      <c r="J15" s="76"/>
    </row>
    <row r="16" spans="2:10" ht="12.75">
      <c r="B16" s="75"/>
      <c r="C16" s="10">
        <v>2</v>
      </c>
      <c r="D16" s="11" t="s">
        <v>120</v>
      </c>
      <c r="E16" s="57">
        <f>H16</f>
        <v>498205</v>
      </c>
      <c r="F16" s="57"/>
      <c r="G16" s="57"/>
      <c r="H16" s="62">
        <f>'рх  (2)'!AB24</f>
        <v>498205</v>
      </c>
      <c r="I16" s="507"/>
      <c r="J16" s="76"/>
    </row>
    <row r="17" spans="2:12" ht="12.75">
      <c r="B17" s="75"/>
      <c r="C17" s="10"/>
      <c r="D17" s="12"/>
      <c r="E17" s="57"/>
      <c r="F17" s="57"/>
      <c r="G17" s="57"/>
      <c r="H17" s="57"/>
      <c r="I17" s="507"/>
      <c r="J17" s="76"/>
      <c r="L17" s="2" t="e">
        <f>E14=#REF!</f>
        <v>#REF!</v>
      </c>
    </row>
    <row r="18" spans="2:10" ht="13.5" customHeight="1">
      <c r="B18" s="75"/>
      <c r="C18" s="17"/>
      <c r="D18" s="13"/>
      <c r="E18" s="57"/>
      <c r="F18" s="57"/>
      <c r="G18" s="57"/>
      <c r="H18" s="57"/>
      <c r="I18" s="507"/>
      <c r="J18" s="76"/>
    </row>
    <row r="19" spans="2:11" ht="12.75">
      <c r="B19" s="75"/>
      <c r="C19" s="10">
        <v>3</v>
      </c>
      <c r="D19" s="13" t="s">
        <v>31</v>
      </c>
      <c r="E19" s="57">
        <f>E14+E16</f>
        <v>5783217</v>
      </c>
      <c r="F19" s="57">
        <f>F14</f>
        <v>5285012</v>
      </c>
      <c r="G19" s="57"/>
      <c r="H19" s="57">
        <f>H16</f>
        <v>498205</v>
      </c>
      <c r="I19" s="507"/>
      <c r="J19" s="76"/>
      <c r="K19" s="67"/>
    </row>
    <row r="20" spans="2:11" ht="12.75">
      <c r="B20" s="75"/>
      <c r="C20" s="8"/>
      <c r="D20" s="18"/>
      <c r="E20" s="8"/>
      <c r="F20" s="8"/>
      <c r="G20" s="8"/>
      <c r="H20" s="8"/>
      <c r="I20" s="504"/>
      <c r="J20" s="76"/>
      <c r="K20" s="67"/>
    </row>
    <row r="21" spans="2:11" ht="12.75">
      <c r="B21" s="75"/>
      <c r="C21" s="8"/>
      <c r="D21" s="18"/>
      <c r="E21" s="8"/>
      <c r="F21" s="8"/>
      <c r="G21" s="8"/>
      <c r="H21" s="8"/>
      <c r="I21" s="504"/>
      <c r="J21" s="76"/>
      <c r="K21" s="67"/>
    </row>
    <row r="22" spans="2:10" ht="12.75">
      <c r="B22" s="75"/>
      <c r="C22" s="8"/>
      <c r="D22" s="18"/>
      <c r="E22" s="8"/>
      <c r="F22" s="8"/>
      <c r="G22" s="8"/>
      <c r="H22" s="8"/>
      <c r="I22" s="504"/>
      <c r="J22" s="76"/>
    </row>
    <row r="23" spans="2:10" ht="15.75">
      <c r="B23" s="75"/>
      <c r="C23" s="8"/>
      <c r="D23" s="18"/>
      <c r="E23" s="8"/>
      <c r="F23" s="112" t="s">
        <v>143</v>
      </c>
      <c r="G23" s="8"/>
      <c r="H23" s="8"/>
      <c r="I23" s="504"/>
      <c r="J23" s="76"/>
    </row>
    <row r="24" spans="2:10" ht="15.75">
      <c r="B24" s="75"/>
      <c r="C24" s="112" t="s">
        <v>133</v>
      </c>
      <c r="D24" s="113"/>
      <c r="E24" s="114"/>
      <c r="F24" s="69" t="s">
        <v>130</v>
      </c>
      <c r="G24" s="114"/>
      <c r="H24" s="114"/>
      <c r="I24" s="508"/>
      <c r="J24" s="76"/>
    </row>
    <row r="25" spans="2:10" ht="15.75" customHeight="1">
      <c r="B25" s="75"/>
      <c r="C25" s="112" t="s">
        <v>145</v>
      </c>
      <c r="D25" s="113"/>
      <c r="E25" s="114"/>
      <c r="F25" s="69" t="s">
        <v>63</v>
      </c>
      <c r="G25" s="69"/>
      <c r="H25" s="69"/>
      <c r="I25" s="286"/>
      <c r="J25" s="78"/>
    </row>
    <row r="26" spans="2:10" ht="45.75" customHeight="1">
      <c r="B26" s="75"/>
      <c r="C26" s="115" t="s">
        <v>127</v>
      </c>
      <c r="D26" s="113"/>
      <c r="E26" s="114"/>
      <c r="F26" s="69" t="s">
        <v>149</v>
      </c>
      <c r="G26" s="116"/>
      <c r="H26" s="116"/>
      <c r="I26" s="509"/>
      <c r="J26" s="78"/>
    </row>
    <row r="27" spans="2:10" ht="33.75" customHeight="1">
      <c r="B27" s="75"/>
      <c r="C27" s="112" t="s">
        <v>228</v>
      </c>
      <c r="D27" s="117"/>
      <c r="E27" s="114"/>
      <c r="F27" s="112" t="s">
        <v>228</v>
      </c>
      <c r="G27" s="69"/>
      <c r="H27" s="69"/>
      <c r="I27" s="286"/>
      <c r="J27" s="78"/>
    </row>
    <row r="28" spans="2:10" ht="15.75">
      <c r="B28" s="75"/>
      <c r="C28" s="114"/>
      <c r="D28" s="118"/>
      <c r="E28" s="8"/>
      <c r="F28" s="8"/>
      <c r="G28" s="70"/>
      <c r="H28" s="70"/>
      <c r="I28" s="288"/>
      <c r="J28" s="79"/>
    </row>
    <row r="29" spans="2:10" ht="15.75">
      <c r="B29" s="75"/>
      <c r="C29" s="119"/>
      <c r="D29" s="118"/>
      <c r="E29" s="114"/>
      <c r="F29" s="112"/>
      <c r="G29" s="114"/>
      <c r="H29" s="114"/>
      <c r="I29" s="508"/>
      <c r="J29" s="76"/>
    </row>
    <row r="30" spans="2:10" ht="12.75">
      <c r="B30" s="75"/>
      <c r="C30" s="8"/>
      <c r="D30" s="9"/>
      <c r="E30" s="8"/>
      <c r="F30" s="8"/>
      <c r="G30" s="8"/>
      <c r="H30" s="8"/>
      <c r="I30" s="504"/>
      <c r="J30" s="76"/>
    </row>
    <row r="31" spans="2:10" ht="13.5" thickBot="1">
      <c r="B31" s="80"/>
      <c r="C31" s="81"/>
      <c r="D31" s="82"/>
      <c r="E31" s="81"/>
      <c r="F31" s="81"/>
      <c r="G31" s="81"/>
      <c r="H31" s="81"/>
      <c r="I31" s="510"/>
      <c r="J31" s="83"/>
    </row>
    <row r="32" spans="2:10" ht="12.75">
      <c r="B32" s="9"/>
      <c r="C32" s="8"/>
      <c r="D32" s="9"/>
      <c r="E32" s="8"/>
      <c r="F32" s="8"/>
      <c r="G32" s="8"/>
      <c r="H32" s="8"/>
      <c r="I32" s="8"/>
      <c r="J32" s="9"/>
    </row>
    <row r="33" spans="2:10" ht="12.75">
      <c r="B33" s="9"/>
      <c r="C33" s="8"/>
      <c r="D33" s="9"/>
      <c r="E33" s="8"/>
      <c r="F33" s="8"/>
      <c r="G33" s="8"/>
      <c r="H33" s="8"/>
      <c r="I33" s="8"/>
      <c r="J33" s="9"/>
    </row>
    <row r="34" spans="2:10" ht="12.75">
      <c r="B34" s="9"/>
      <c r="C34" s="8"/>
      <c r="D34" s="9"/>
      <c r="E34" s="8"/>
      <c r="F34" s="8"/>
      <c r="G34" s="8"/>
      <c r="H34" s="8"/>
      <c r="I34" s="8"/>
      <c r="J34" s="9"/>
    </row>
    <row r="35" spans="2:10" ht="12.75">
      <c r="B35" s="9"/>
      <c r="C35" s="8"/>
      <c r="D35" s="9"/>
      <c r="E35" s="8"/>
      <c r="F35" s="8"/>
      <c r="G35" s="8"/>
      <c r="H35" s="8"/>
      <c r="I35" s="8"/>
      <c r="J35" s="9"/>
    </row>
    <row r="36" spans="2:10" ht="12.75">
      <c r="B36" s="9"/>
      <c r="C36" s="8"/>
      <c r="D36" s="9"/>
      <c r="E36" s="8"/>
      <c r="F36" s="8"/>
      <c r="G36" s="8"/>
      <c r="H36" s="8"/>
      <c r="I36" s="8"/>
      <c r="J36" s="9"/>
    </row>
    <row r="37" spans="2:10" ht="12.75">
      <c r="B37" s="9"/>
      <c r="C37" s="8"/>
      <c r="D37" s="9"/>
      <c r="E37" s="8"/>
      <c r="F37" s="8"/>
      <c r="G37" s="8"/>
      <c r="H37" s="8"/>
      <c r="I37" s="8"/>
      <c r="J37" s="9"/>
    </row>
    <row r="38" spans="2:10" ht="12.75">
      <c r="B38" s="9"/>
      <c r="C38" s="8"/>
      <c r="D38" s="9"/>
      <c r="E38" s="8"/>
      <c r="F38" s="8"/>
      <c r="G38" s="8"/>
      <c r="H38" s="8"/>
      <c r="I38" s="8"/>
      <c r="J38" s="9"/>
    </row>
    <row r="40" spans="2:9" ht="15.75">
      <c r="B40" s="14"/>
      <c r="C40" s="15"/>
      <c r="D40" s="16"/>
      <c r="E40" s="15"/>
      <c r="F40" s="14"/>
      <c r="G40" s="15"/>
      <c r="H40" s="15"/>
      <c r="I40" s="15"/>
    </row>
    <row r="41" spans="2:9" ht="15">
      <c r="B41" s="42"/>
      <c r="C41" s="15"/>
      <c r="D41" s="16"/>
      <c r="E41" s="15"/>
      <c r="F41" s="42"/>
      <c r="G41" s="15"/>
      <c r="H41" s="15"/>
      <c r="I41" s="15"/>
    </row>
    <row r="42" spans="2:9" ht="15">
      <c r="B42" s="42"/>
      <c r="C42" s="15"/>
      <c r="D42" s="16"/>
      <c r="E42" s="15"/>
      <c r="F42" s="43"/>
      <c r="G42" s="15"/>
      <c r="H42" s="15"/>
      <c r="I42" s="15"/>
    </row>
    <row r="43" spans="2:9" ht="15">
      <c r="B43" s="44"/>
      <c r="C43" s="15"/>
      <c r="D43" s="16"/>
      <c r="E43" s="15"/>
      <c r="F43" s="42"/>
      <c r="G43" s="15"/>
      <c r="H43" s="15"/>
      <c r="I43" s="15"/>
    </row>
    <row r="44" spans="2:9" ht="15">
      <c r="B44" s="45"/>
      <c r="C44" s="15"/>
      <c r="D44" s="16"/>
      <c r="E44" s="15"/>
      <c r="F44" s="44"/>
      <c r="G44" s="15"/>
      <c r="H44" s="15"/>
      <c r="I44" s="15"/>
    </row>
    <row r="45" ht="12.75">
      <c r="F45" s="42"/>
    </row>
  </sheetData>
  <sheetProtection/>
  <mergeCells count="7">
    <mergeCell ref="F2:J2"/>
    <mergeCell ref="B5:J5"/>
    <mergeCell ref="E12:I12"/>
    <mergeCell ref="D12:D13"/>
    <mergeCell ref="C12:C13"/>
    <mergeCell ref="C8:I8"/>
    <mergeCell ref="F10:I10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75" zoomScaleSheetLayoutView="75" zoomScalePageLayoutView="0" workbookViewId="0" topLeftCell="B2">
      <selection activeCell="M32" sqref="M32"/>
    </sheetView>
  </sheetViews>
  <sheetFormatPr defaultColWidth="9.00390625" defaultRowHeight="12.75"/>
  <cols>
    <col min="1" max="1" width="5.75390625" style="0" customWidth="1"/>
    <col min="2" max="2" width="3.75390625" style="0" customWidth="1"/>
    <col min="3" max="3" width="7.625" style="0" customWidth="1"/>
    <col min="4" max="4" width="29.375" style="0" customWidth="1"/>
    <col min="5" max="5" width="11.875" style="0" customWidth="1"/>
    <col min="6" max="6" width="15.375" style="0" customWidth="1"/>
    <col min="7" max="7" width="14.625" style="0" customWidth="1"/>
    <col min="8" max="8" width="16.75390625" style="0" customWidth="1"/>
    <col min="9" max="9" width="14.625" style="0" customWidth="1"/>
    <col min="10" max="10" width="6.125" style="0" customWidth="1"/>
    <col min="11" max="11" width="15.125" style="0" bestFit="1" customWidth="1"/>
    <col min="12" max="12" width="17.375" style="222" customWidth="1"/>
    <col min="13" max="13" width="13.25390625" style="0" bestFit="1" customWidth="1"/>
    <col min="14" max="14" width="24.125" style="0" customWidth="1"/>
  </cols>
  <sheetData>
    <row r="1" spans="7:9" ht="15">
      <c r="G1" s="212"/>
      <c r="H1" s="212"/>
      <c r="I1" s="212"/>
    </row>
    <row r="2" spans="7:9" ht="15.75">
      <c r="G2" s="4"/>
      <c r="H2" s="293"/>
      <c r="I2" s="293"/>
    </row>
    <row r="3" spans="7:9" ht="45" customHeight="1">
      <c r="G3" s="294"/>
      <c r="H3" s="294"/>
      <c r="I3" s="294"/>
    </row>
    <row r="4" spans="7:9" ht="2.25" customHeight="1" hidden="1">
      <c r="G4" s="294"/>
      <c r="H4" s="294"/>
      <c r="I4" s="294"/>
    </row>
    <row r="6" spans="2:10" ht="16.5" thickBot="1">
      <c r="B6" s="221"/>
      <c r="C6" s="221"/>
      <c r="D6" s="221"/>
      <c r="E6" s="221"/>
      <c r="F6" s="221"/>
      <c r="G6" s="221"/>
      <c r="H6" s="221"/>
      <c r="I6" s="221"/>
      <c r="J6" s="221"/>
    </row>
    <row r="7" spans="2:10" ht="15">
      <c r="B7" s="223"/>
      <c r="C7" s="224"/>
      <c r="D7" s="224"/>
      <c r="E7" s="224"/>
      <c r="F7" s="224"/>
      <c r="G7" s="224"/>
      <c r="H7" s="224"/>
      <c r="I7" s="224"/>
      <c r="J7" s="225"/>
    </row>
    <row r="8" spans="2:10" ht="15">
      <c r="B8" s="226"/>
      <c r="C8" s="484" t="s">
        <v>253</v>
      </c>
      <c r="D8" s="484"/>
      <c r="E8" s="484"/>
      <c r="F8" s="484"/>
      <c r="G8" s="484"/>
      <c r="H8" s="484"/>
      <c r="I8" s="484"/>
      <c r="J8" s="227"/>
    </row>
    <row r="9" spans="2:10" ht="15.75">
      <c r="B9" s="226"/>
      <c r="C9" s="228"/>
      <c r="D9" s="229"/>
      <c r="E9" s="229"/>
      <c r="F9" s="229"/>
      <c r="G9" s="230">
        <f>'субабоненты  по напр'!O15</f>
        <v>41820</v>
      </c>
      <c r="H9" s="229"/>
      <c r="I9" s="229"/>
      <c r="J9" s="227"/>
    </row>
    <row r="10" spans="2:10" ht="15.75">
      <c r="B10" s="226"/>
      <c r="C10" s="228"/>
      <c r="D10" s="229"/>
      <c r="E10" s="229"/>
      <c r="F10" s="229"/>
      <c r="G10" s="229"/>
      <c r="H10" s="229"/>
      <c r="I10" s="229"/>
      <c r="J10" s="227"/>
    </row>
    <row r="11" spans="2:10" ht="15.75">
      <c r="B11" s="226"/>
      <c r="C11" s="228" t="s">
        <v>254</v>
      </c>
      <c r="D11" s="229"/>
      <c r="E11" s="229"/>
      <c r="F11" s="229"/>
      <c r="G11" s="229"/>
      <c r="H11" s="229"/>
      <c r="I11" s="229"/>
      <c r="J11" s="227"/>
    </row>
    <row r="12" spans="2:10" ht="15.75">
      <c r="B12" s="226"/>
      <c r="C12" s="231"/>
      <c r="D12" s="232"/>
      <c r="E12" s="232"/>
      <c r="F12" s="232"/>
      <c r="G12" s="232"/>
      <c r="H12" s="232"/>
      <c r="I12" s="232"/>
      <c r="J12" s="227"/>
    </row>
    <row r="13" spans="2:10" ht="60.75" customHeight="1">
      <c r="B13" s="226"/>
      <c r="C13" s="233" t="s">
        <v>255</v>
      </c>
      <c r="D13" s="234" t="s">
        <v>256</v>
      </c>
      <c r="E13" s="234" t="s">
        <v>257</v>
      </c>
      <c r="F13" s="234" t="s">
        <v>258</v>
      </c>
      <c r="G13" s="234" t="s">
        <v>259</v>
      </c>
      <c r="H13" s="234" t="s">
        <v>260</v>
      </c>
      <c r="I13" s="234" t="s">
        <v>261</v>
      </c>
      <c r="J13" s="227"/>
    </row>
    <row r="14" spans="2:11" ht="47.25" customHeight="1">
      <c r="B14" s="226"/>
      <c r="C14" s="233">
        <v>1</v>
      </c>
      <c r="D14" s="235" t="s">
        <v>284</v>
      </c>
      <c r="E14" s="234" t="s">
        <v>262</v>
      </c>
      <c r="F14" s="234" t="s">
        <v>2</v>
      </c>
      <c r="G14" s="233"/>
      <c r="H14" s="233"/>
      <c r="I14" s="236"/>
      <c r="J14" s="237"/>
      <c r="K14" s="238">
        <f>'[5]субабоненты ведом'!F25</f>
        <v>78524</v>
      </c>
    </row>
    <row r="15" spans="2:14" ht="14.25" customHeight="1" thickBot="1">
      <c r="B15" s="226"/>
      <c r="C15" s="239"/>
      <c r="D15" s="240" t="str">
        <f>'субабоненты  по напр'!B9</f>
        <v>июнь</v>
      </c>
      <c r="E15" s="239" t="s">
        <v>263</v>
      </c>
      <c r="F15" s="239" t="s">
        <v>32</v>
      </c>
      <c r="G15" s="241"/>
      <c r="H15" s="239"/>
      <c r="I15" s="242"/>
      <c r="J15" s="237"/>
      <c r="K15" s="243" t="s">
        <v>264</v>
      </c>
      <c r="M15" t="s">
        <v>265</v>
      </c>
      <c r="N15" t="s">
        <v>266</v>
      </c>
    </row>
    <row r="16" spans="2:14" ht="14.25" customHeight="1" thickBot="1">
      <c r="B16" s="226"/>
      <c r="C16" s="239"/>
      <c r="D16" s="240"/>
      <c r="E16" s="239" t="s">
        <v>263</v>
      </c>
      <c r="F16" s="239" t="s">
        <v>267</v>
      </c>
      <c r="G16" s="244">
        <f>'субабоненты  по напр'!U25/1000</f>
        <v>56.943</v>
      </c>
      <c r="H16" s="295">
        <v>52</v>
      </c>
      <c r="I16" s="296">
        <f>G16*H16</f>
        <v>2961.036</v>
      </c>
      <c r="J16" s="237"/>
      <c r="K16" s="245">
        <f>I16/M16</f>
        <v>37.70867505476033</v>
      </c>
      <c r="L16" s="246">
        <f>I16/H16*1000</f>
        <v>56943</v>
      </c>
      <c r="M16" s="247">
        <f>'[5]субабоненты ведом'!F25/1000</f>
        <v>78.524</v>
      </c>
      <c r="N16" s="247">
        <f>'[5]субабоненты ведом'!G25/1000</f>
        <v>7.77</v>
      </c>
    </row>
    <row r="17" spans="2:14" ht="14.25" customHeight="1">
      <c r="B17" s="226"/>
      <c r="C17" s="239"/>
      <c r="D17" s="240"/>
      <c r="E17" s="239" t="s">
        <v>263</v>
      </c>
      <c r="F17" s="239" t="s">
        <v>3</v>
      </c>
      <c r="G17" s="248">
        <f>'субабоненты  по напр'!V25/1000</f>
        <v>2.169</v>
      </c>
      <c r="H17" s="295">
        <f>H16</f>
        <v>52</v>
      </c>
      <c r="I17" s="296">
        <f>G17*H17</f>
        <v>112.788</v>
      </c>
      <c r="J17" s="237"/>
      <c r="K17" s="245">
        <f>I17/G17</f>
        <v>52</v>
      </c>
      <c r="L17" s="246">
        <f>I17/H17*1000</f>
        <v>2169</v>
      </c>
      <c r="N17" s="249"/>
    </row>
    <row r="18" spans="2:14" ht="14.25" customHeight="1">
      <c r="B18" s="226"/>
      <c r="C18" s="239"/>
      <c r="D18" s="240"/>
      <c r="E18" s="239" t="s">
        <v>268</v>
      </c>
      <c r="F18" s="239" t="s">
        <v>2</v>
      </c>
      <c r="G18" s="248"/>
      <c r="H18" s="250"/>
      <c r="I18" s="297"/>
      <c r="J18" s="237"/>
      <c r="K18" s="245" t="e">
        <f>I18/G18</f>
        <v>#DIV/0!</v>
      </c>
      <c r="L18" s="251"/>
      <c r="N18" s="249"/>
    </row>
    <row r="19" spans="2:14" ht="14.25" customHeight="1">
      <c r="B19" s="226"/>
      <c r="C19" s="239"/>
      <c r="D19" s="240"/>
      <c r="E19" s="239" t="s">
        <v>268</v>
      </c>
      <c r="F19" s="239" t="s">
        <v>32</v>
      </c>
      <c r="G19" s="248"/>
      <c r="H19" s="250"/>
      <c r="I19" s="297"/>
      <c r="J19" s="237"/>
      <c r="K19" s="245" t="e">
        <f>I19/G19</f>
        <v>#DIV/0!</v>
      </c>
      <c r="L19" s="251"/>
      <c r="N19" s="249"/>
    </row>
    <row r="20" spans="2:14" ht="14.25" customHeight="1">
      <c r="B20" s="226"/>
      <c r="C20" s="239"/>
      <c r="D20" s="240"/>
      <c r="E20" s="239" t="s">
        <v>268</v>
      </c>
      <c r="F20" s="239" t="s">
        <v>267</v>
      </c>
      <c r="G20" s="252">
        <v>0.623</v>
      </c>
      <c r="H20" s="298">
        <v>35135</v>
      </c>
      <c r="I20" s="296">
        <f>G20*H20</f>
        <v>21889.105</v>
      </c>
      <c r="J20" s="237"/>
      <c r="K20" s="245">
        <f>I20/G20</f>
        <v>35135</v>
      </c>
      <c r="L20" s="246">
        <f>G20*H20</f>
        <v>21889.105</v>
      </c>
      <c r="M20" s="253">
        <f>(I16+I20)*1.18</f>
        <v>29323.16638</v>
      </c>
      <c r="N20" s="254"/>
    </row>
    <row r="21" spans="2:14" ht="14.25" customHeight="1">
      <c r="B21" s="226"/>
      <c r="C21" s="239"/>
      <c r="D21" s="240"/>
      <c r="E21" s="239" t="s">
        <v>268</v>
      </c>
      <c r="F21" s="239" t="s">
        <v>3</v>
      </c>
      <c r="G21" s="252">
        <v>0.068</v>
      </c>
      <c r="H21" s="298">
        <f>H20</f>
        <v>35135</v>
      </c>
      <c r="I21" s="296">
        <f>G21*H21</f>
        <v>2389.1800000000003</v>
      </c>
      <c r="J21" s="237"/>
      <c r="K21" s="245">
        <f>I21/G21</f>
        <v>35135</v>
      </c>
      <c r="L21" s="255">
        <f>G21*H21</f>
        <v>2389.1800000000003</v>
      </c>
      <c r="M21" s="253">
        <f>(I17+I21)*1.18</f>
        <v>2952.3222400000004</v>
      </c>
      <c r="N21" s="254"/>
    </row>
    <row r="22" spans="2:14" ht="16.5" customHeight="1">
      <c r="B22" s="226"/>
      <c r="C22" s="256"/>
      <c r="D22" s="256"/>
      <c r="E22" s="480" t="s">
        <v>269</v>
      </c>
      <c r="F22" s="480"/>
      <c r="G22" s="480"/>
      <c r="H22" s="480"/>
      <c r="I22" s="299">
        <f>I16+I17</f>
        <v>3073.824</v>
      </c>
      <c r="J22" s="237"/>
      <c r="K22" s="243"/>
      <c r="L22" s="257"/>
      <c r="N22" s="254"/>
    </row>
    <row r="23" spans="2:14" ht="15.75">
      <c r="B23" s="226"/>
      <c r="C23" s="485"/>
      <c r="D23" s="485"/>
      <c r="E23" s="485"/>
      <c r="F23" s="256"/>
      <c r="G23" s="480" t="s">
        <v>270</v>
      </c>
      <c r="H23" s="480"/>
      <c r="I23" s="300">
        <f>L23</f>
        <v>553.28832</v>
      </c>
      <c r="J23" s="237"/>
      <c r="K23" s="258"/>
      <c r="L23" s="259">
        <f>I22*18%</f>
        <v>553.28832</v>
      </c>
      <c r="M23" s="260"/>
      <c r="N23" s="254"/>
    </row>
    <row r="24" spans="2:14" ht="16.5" customHeight="1">
      <c r="B24" s="226"/>
      <c r="C24" s="485"/>
      <c r="D24" s="485"/>
      <c r="E24" s="485"/>
      <c r="F24" s="486" t="s">
        <v>271</v>
      </c>
      <c r="G24" s="486"/>
      <c r="H24" s="486"/>
      <c r="I24" s="301">
        <f>I22+I23</f>
        <v>3627.11232</v>
      </c>
      <c r="J24" s="237"/>
      <c r="K24" s="243"/>
      <c r="L24" s="261"/>
      <c r="M24" s="262"/>
      <c r="N24" s="263"/>
    </row>
    <row r="25" spans="2:14" ht="15.75">
      <c r="B25" s="226"/>
      <c r="C25" s="256"/>
      <c r="D25" s="256"/>
      <c r="E25" s="256"/>
      <c r="F25" s="256"/>
      <c r="G25" s="480" t="s">
        <v>272</v>
      </c>
      <c r="H25" s="480"/>
      <c r="I25" s="302">
        <f>I20+I21</f>
        <v>24278.285</v>
      </c>
      <c r="J25" s="237"/>
      <c r="K25" s="258"/>
      <c r="L25" s="264"/>
      <c r="N25" s="254"/>
    </row>
    <row r="26" spans="2:14" ht="15.75">
      <c r="B26" s="226"/>
      <c r="C26" s="256"/>
      <c r="D26" s="256"/>
      <c r="E26" s="256"/>
      <c r="F26" s="256"/>
      <c r="G26" s="480" t="s">
        <v>273</v>
      </c>
      <c r="H26" s="480"/>
      <c r="I26" s="299">
        <f>L26</f>
        <v>4370.0913</v>
      </c>
      <c r="J26" s="237"/>
      <c r="K26" s="258"/>
      <c r="L26" s="259">
        <f>I25*18%</f>
        <v>4370.0913</v>
      </c>
      <c r="M26" s="260"/>
      <c r="N26" s="254"/>
    </row>
    <row r="27" spans="2:14" ht="16.5" customHeight="1">
      <c r="B27" s="226"/>
      <c r="C27" s="256"/>
      <c r="D27" s="256"/>
      <c r="E27" s="481" t="s">
        <v>274</v>
      </c>
      <c r="F27" s="481"/>
      <c r="G27" s="481"/>
      <c r="H27" s="481"/>
      <c r="I27" s="303">
        <f>I25+I26</f>
        <v>28648.3763</v>
      </c>
      <c r="J27" s="237"/>
      <c r="K27" s="258"/>
      <c r="L27" s="266"/>
      <c r="M27" s="262"/>
      <c r="N27" s="263"/>
    </row>
    <row r="28" spans="2:14" ht="16.5" customHeight="1" thickBot="1">
      <c r="B28" s="226"/>
      <c r="C28" s="256"/>
      <c r="D28" s="256"/>
      <c r="E28" s="265"/>
      <c r="F28" s="481" t="s">
        <v>275</v>
      </c>
      <c r="G28" s="481"/>
      <c r="H28" s="481"/>
      <c r="I28" s="302">
        <f>I23+I26</f>
        <v>4923.37962</v>
      </c>
      <c r="J28" s="237"/>
      <c r="K28" s="267">
        <f>I29/1.18</f>
        <v>27352.109</v>
      </c>
      <c r="L28" s="268">
        <f>I29-K28</f>
        <v>4923.37962</v>
      </c>
      <c r="N28" s="254"/>
    </row>
    <row r="29" spans="2:14" ht="16.5" thickBot="1">
      <c r="B29" s="269"/>
      <c r="C29" s="482" t="s">
        <v>276</v>
      </c>
      <c r="D29" s="482"/>
      <c r="E29" s="482"/>
      <c r="F29" s="482"/>
      <c r="G29" s="482"/>
      <c r="H29" s="482"/>
      <c r="I29" s="304">
        <f>I24+I27</f>
        <v>32275.48862</v>
      </c>
      <c r="J29" s="237"/>
      <c r="K29" s="258">
        <f>I22+I25</f>
        <v>27352.109</v>
      </c>
      <c r="L29" s="270"/>
      <c r="N29" s="271"/>
    </row>
    <row r="30" spans="2:12" ht="15.75">
      <c r="B30" s="226"/>
      <c r="C30" s="272"/>
      <c r="D30" s="273"/>
      <c r="E30" s="273"/>
      <c r="F30" s="273"/>
      <c r="G30" s="273"/>
      <c r="H30" s="273"/>
      <c r="I30" s="305"/>
      <c r="J30" s="237"/>
      <c r="K30" s="243"/>
      <c r="L30" s="274"/>
    </row>
    <row r="31" spans="2:10" ht="22.5" customHeight="1">
      <c r="B31" s="226"/>
      <c r="C31" s="483" t="s">
        <v>277</v>
      </c>
      <c r="D31" s="483"/>
      <c r="E31" s="483"/>
      <c r="F31" s="483"/>
      <c r="G31" s="483"/>
      <c r="H31" s="483"/>
      <c r="I31" s="483"/>
      <c r="J31" s="237"/>
    </row>
    <row r="32" spans="2:12" ht="27" customHeight="1">
      <c r="B32" s="226"/>
      <c r="C32" s="476" t="s">
        <v>316</v>
      </c>
      <c r="D32" s="476"/>
      <c r="E32" s="476"/>
      <c r="F32" s="476"/>
      <c r="G32" s="476"/>
      <c r="H32" s="476"/>
      <c r="I32" s="476"/>
      <c r="J32" s="477"/>
      <c r="K32" s="275" t="s">
        <v>278</v>
      </c>
      <c r="L32" s="275"/>
    </row>
    <row r="33" spans="2:12" ht="27" customHeight="1">
      <c r="B33" s="226"/>
      <c r="C33" s="478" t="s">
        <v>279</v>
      </c>
      <c r="D33" s="478"/>
      <c r="E33" s="478"/>
      <c r="F33" s="478"/>
      <c r="G33" s="478"/>
      <c r="H33" s="478"/>
      <c r="I33" s="478"/>
      <c r="J33" s="237"/>
      <c r="K33" s="275">
        <v>0.052</v>
      </c>
      <c r="L33" s="275" t="s">
        <v>280</v>
      </c>
    </row>
    <row r="34" spans="2:12" ht="16.5" customHeight="1">
      <c r="B34" s="226"/>
      <c r="C34" s="19"/>
      <c r="D34" s="19"/>
      <c r="E34" s="19"/>
      <c r="F34" s="19"/>
      <c r="G34" s="19"/>
      <c r="H34" s="19"/>
      <c r="I34" s="19"/>
      <c r="J34" s="227"/>
      <c r="K34" s="276">
        <v>35135</v>
      </c>
      <c r="L34" s="276" t="s">
        <v>281</v>
      </c>
    </row>
    <row r="35" spans="2:12" ht="15">
      <c r="B35" s="226"/>
      <c r="C35" s="277"/>
      <c r="D35" s="278"/>
      <c r="E35" s="278"/>
      <c r="F35" s="278"/>
      <c r="G35" s="19"/>
      <c r="H35" s="19"/>
      <c r="I35" s="19"/>
      <c r="J35" s="227"/>
      <c r="K35" s="279"/>
      <c r="L35" s="279"/>
    </row>
    <row r="36" spans="2:12" ht="15.75">
      <c r="B36" s="226"/>
      <c r="C36" s="277"/>
      <c r="D36" s="280" t="s">
        <v>282</v>
      </c>
      <c r="E36" s="280"/>
      <c r="F36" s="280"/>
      <c r="G36" s="69" t="s">
        <v>142</v>
      </c>
      <c r="H36" s="69"/>
      <c r="I36" s="69"/>
      <c r="J36" s="281"/>
      <c r="K36" s="28"/>
      <c r="L36" s="279"/>
    </row>
    <row r="37" spans="2:12" ht="15.75" customHeight="1">
      <c r="B37" s="226"/>
      <c r="C37" s="277"/>
      <c r="D37" s="282" t="s">
        <v>285</v>
      </c>
      <c r="E37" s="283"/>
      <c r="F37" s="283"/>
      <c r="G37" s="69" t="s">
        <v>130</v>
      </c>
      <c r="H37" s="284"/>
      <c r="I37" s="285"/>
      <c r="J37" s="286"/>
      <c r="K37" s="69"/>
      <c r="L37" s="279"/>
    </row>
    <row r="38" spans="2:12" ht="15.75">
      <c r="B38" s="226"/>
      <c r="C38" s="277"/>
      <c r="D38" s="280" t="s">
        <v>283</v>
      </c>
      <c r="E38" s="287"/>
      <c r="F38" s="287"/>
      <c r="G38" s="69" t="s">
        <v>63</v>
      </c>
      <c r="H38" s="69"/>
      <c r="I38" s="69"/>
      <c r="J38" s="286"/>
      <c r="K38" s="69"/>
      <c r="L38" s="279"/>
    </row>
    <row r="39" spans="2:12" ht="42" customHeight="1">
      <c r="B39" s="226"/>
      <c r="C39" s="277"/>
      <c r="D39" s="280" t="s">
        <v>286</v>
      </c>
      <c r="E39" s="280"/>
      <c r="F39" s="280"/>
      <c r="G39" s="69" t="s">
        <v>149</v>
      </c>
      <c r="H39" s="69"/>
      <c r="I39" s="69"/>
      <c r="J39" s="286"/>
      <c r="K39" s="69"/>
      <c r="L39" s="279"/>
    </row>
    <row r="40" spans="2:12" ht="34.5" customHeight="1">
      <c r="B40" s="226"/>
      <c r="C40" s="277"/>
      <c r="D40" s="479" t="s">
        <v>229</v>
      </c>
      <c r="E40" s="479"/>
      <c r="F40" s="479"/>
      <c r="G40" s="70" t="s">
        <v>224</v>
      </c>
      <c r="H40" s="69"/>
      <c r="I40" s="69"/>
      <c r="J40" s="286"/>
      <c r="K40" s="69"/>
      <c r="L40" s="279"/>
    </row>
    <row r="41" spans="2:12" ht="15.75">
      <c r="B41" s="226"/>
      <c r="C41" s="277"/>
      <c r="H41" s="70"/>
      <c r="I41" s="70"/>
      <c r="J41" s="288"/>
      <c r="K41" s="70"/>
      <c r="L41" s="279"/>
    </row>
    <row r="42" spans="2:12" ht="16.5" thickBot="1">
      <c r="B42" s="289"/>
      <c r="C42" s="290"/>
      <c r="D42" s="290"/>
      <c r="E42" s="290"/>
      <c r="F42" s="290"/>
      <c r="G42" s="290"/>
      <c r="H42" s="291"/>
      <c r="I42" s="291"/>
      <c r="J42" s="292"/>
      <c r="K42" s="229"/>
      <c r="L42" s="279"/>
    </row>
    <row r="43" spans="11:12" ht="15">
      <c r="K43" s="229"/>
      <c r="L43" s="279"/>
    </row>
    <row r="50" ht="15">
      <c r="E50" s="306"/>
    </row>
    <row r="51" ht="15">
      <c r="E51" s="306"/>
    </row>
  </sheetData>
  <sheetProtection/>
  <mergeCells count="15">
    <mergeCell ref="C8:I8"/>
    <mergeCell ref="E22:H22"/>
    <mergeCell ref="C23:E23"/>
    <mergeCell ref="G23:H23"/>
    <mergeCell ref="C24:E24"/>
    <mergeCell ref="F24:H24"/>
    <mergeCell ref="C32:J32"/>
    <mergeCell ref="C33:I33"/>
    <mergeCell ref="D40:F40"/>
    <mergeCell ref="G25:H25"/>
    <mergeCell ref="G26:H26"/>
    <mergeCell ref="E27:H27"/>
    <mergeCell ref="F28:H28"/>
    <mergeCell ref="C29:H29"/>
    <mergeCell ref="C31:I3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69"/>
  <sheetViews>
    <sheetView view="pageBreakPreview" zoomScaleSheetLayoutView="100" zoomScalePageLayoutView="0" workbookViewId="0" topLeftCell="B53">
      <selection activeCell="M74" sqref="M74"/>
    </sheetView>
  </sheetViews>
  <sheetFormatPr defaultColWidth="8.00390625" defaultRowHeight="12.75"/>
  <cols>
    <col min="1" max="1" width="6.75390625" style="129" customWidth="1"/>
    <col min="2" max="2" width="4.625" style="129" customWidth="1"/>
    <col min="3" max="3" width="2.75390625" style="129" customWidth="1"/>
    <col min="4" max="4" width="6.00390625" style="129" customWidth="1"/>
    <col min="5" max="5" width="49.125" style="130" customWidth="1"/>
    <col min="6" max="7" width="10.75390625" style="129" customWidth="1"/>
    <col min="8" max="11" width="10.625" style="129" customWidth="1"/>
    <col min="12" max="12" width="4.375" style="129" customWidth="1"/>
    <col min="13" max="16384" width="8.00390625" style="129" customWidth="1"/>
  </cols>
  <sheetData>
    <row r="1" ht="12.75" hidden="1">
      <c r="N1" s="142"/>
    </row>
    <row r="2" spans="4:15" ht="15.75" hidden="1">
      <c r="D2" s="131" t="s">
        <v>150</v>
      </c>
      <c r="H2" s="132"/>
      <c r="I2" s="132"/>
      <c r="J2" s="131" t="s">
        <v>150</v>
      </c>
      <c r="K2" s="133"/>
      <c r="L2" s="133"/>
      <c r="M2" s="134"/>
      <c r="N2" s="138"/>
      <c r="O2" s="134"/>
    </row>
    <row r="3" spans="4:15" ht="15.75" hidden="1">
      <c r="D3" s="135"/>
      <c r="H3" s="134"/>
      <c r="I3" s="136"/>
      <c r="J3" s="135"/>
      <c r="K3" s="135"/>
      <c r="L3" s="135"/>
      <c r="M3" s="135"/>
      <c r="N3" s="135"/>
      <c r="O3" s="134"/>
    </row>
    <row r="4" spans="4:15" ht="15.75" hidden="1">
      <c r="D4" s="137" t="s">
        <v>151</v>
      </c>
      <c r="H4" s="134"/>
      <c r="I4" s="136"/>
      <c r="J4" s="137"/>
      <c r="K4" s="138"/>
      <c r="L4" s="139"/>
      <c r="M4" s="139"/>
      <c r="N4" s="140"/>
      <c r="O4" s="134"/>
    </row>
    <row r="5" spans="4:15" ht="15.75" hidden="1">
      <c r="D5" s="136"/>
      <c r="H5" s="134"/>
      <c r="I5" s="136"/>
      <c r="J5" s="136"/>
      <c r="K5" s="138"/>
      <c r="L5" s="139"/>
      <c r="M5" s="139"/>
      <c r="N5" s="140"/>
      <c r="O5" s="134"/>
    </row>
    <row r="6" spans="4:15" ht="15.75" hidden="1">
      <c r="D6" s="137" t="s">
        <v>152</v>
      </c>
      <c r="H6" s="134"/>
      <c r="I6" s="136"/>
      <c r="J6" s="137" t="s">
        <v>153</v>
      </c>
      <c r="K6" s="138"/>
      <c r="L6" s="139"/>
      <c r="M6" s="139"/>
      <c r="N6" s="140"/>
      <c r="O6" s="134"/>
    </row>
    <row r="7" spans="4:15" ht="15.75" hidden="1">
      <c r="D7" s="137" t="s">
        <v>154</v>
      </c>
      <c r="H7" s="134"/>
      <c r="I7" s="136"/>
      <c r="J7" s="137" t="s">
        <v>154</v>
      </c>
      <c r="K7" s="138"/>
      <c r="L7" s="139"/>
      <c r="M7" s="139"/>
      <c r="N7" s="140"/>
      <c r="O7" s="134"/>
    </row>
    <row r="8" spans="9:17" ht="15.75" hidden="1">
      <c r="I8" s="141"/>
      <c r="J8" s="134"/>
      <c r="K8" s="134"/>
      <c r="L8" s="134"/>
      <c r="M8" s="134"/>
      <c r="N8" s="139"/>
      <c r="O8" s="140"/>
      <c r="P8" s="140"/>
      <c r="Q8" s="134"/>
    </row>
    <row r="9" spans="9:17" ht="15.75" hidden="1">
      <c r="I9" s="141"/>
      <c r="J9" s="134"/>
      <c r="K9" s="134"/>
      <c r="L9" s="134"/>
      <c r="M9" s="134"/>
      <c r="N9" s="139"/>
      <c r="O9" s="140"/>
      <c r="P9" s="140"/>
      <c r="Q9" s="134"/>
    </row>
    <row r="10" spans="2:17" ht="18" customHeight="1"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139"/>
      <c r="O10" s="140"/>
      <c r="P10" s="140"/>
      <c r="Q10" s="134"/>
    </row>
    <row r="11" spans="1:17" ht="12.75">
      <c r="A11" s="142"/>
      <c r="B11" s="142"/>
      <c r="C11" s="142"/>
      <c r="D11" s="142"/>
      <c r="E11" s="180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4" ht="15.75" customHeight="1">
      <c r="A12" s="142"/>
      <c r="B12" s="142"/>
      <c r="C12" s="142"/>
      <c r="D12" s="143"/>
      <c r="E12" s="144"/>
      <c r="F12" s="143"/>
      <c r="G12" s="143"/>
      <c r="H12" s="373"/>
      <c r="I12" s="373"/>
      <c r="J12" s="374"/>
      <c r="K12" s="150"/>
      <c r="L12" s="142"/>
      <c r="M12" s="142"/>
      <c r="N12" s="142"/>
    </row>
    <row r="13" spans="1:14" ht="15.75" customHeight="1">
      <c r="A13" s="142"/>
      <c r="B13" s="142"/>
      <c r="C13" s="142"/>
      <c r="D13" s="143"/>
      <c r="E13" s="144"/>
      <c r="F13" s="143"/>
      <c r="G13" s="145" t="s">
        <v>155</v>
      </c>
      <c r="J13" s="146"/>
      <c r="K13" s="147"/>
      <c r="L13" s="142"/>
      <c r="M13" s="142"/>
      <c r="N13" s="142"/>
    </row>
    <row r="14" spans="1:14" ht="15.75" customHeight="1">
      <c r="A14" s="142"/>
      <c r="B14" s="142"/>
      <c r="C14" s="142"/>
      <c r="D14" s="143"/>
      <c r="E14" s="144"/>
      <c r="F14" s="143"/>
      <c r="G14" s="148" t="s">
        <v>204</v>
      </c>
      <c r="J14" s="149"/>
      <c r="K14" s="149"/>
      <c r="L14" s="142"/>
      <c r="M14" s="142"/>
      <c r="N14" s="142"/>
    </row>
    <row r="15" spans="1:14" ht="15.75" customHeight="1">
      <c r="A15" s="142"/>
      <c r="B15" s="142"/>
      <c r="C15" s="142"/>
      <c r="D15" s="143"/>
      <c r="E15" s="144"/>
      <c r="F15" s="143"/>
      <c r="G15" s="148" t="s">
        <v>156</v>
      </c>
      <c r="J15" s="149"/>
      <c r="K15" s="149"/>
      <c r="L15" s="142"/>
      <c r="M15" s="142"/>
      <c r="N15" s="142"/>
    </row>
    <row r="16" spans="1:14" ht="12.75">
      <c r="A16" s="142"/>
      <c r="B16" s="142"/>
      <c r="C16" s="142"/>
      <c r="D16" s="143"/>
      <c r="E16" s="144"/>
      <c r="F16" s="143"/>
      <c r="G16" s="407"/>
      <c r="H16" s="407"/>
      <c r="I16" s="407"/>
      <c r="J16" s="407"/>
      <c r="K16" s="407"/>
      <c r="L16" s="142"/>
      <c r="M16" s="142"/>
      <c r="N16" s="142"/>
    </row>
    <row r="17" spans="1:14" ht="39.75" customHeight="1">
      <c r="A17" s="142"/>
      <c r="B17" s="142"/>
      <c r="C17" s="488" t="s">
        <v>157</v>
      </c>
      <c r="D17" s="488"/>
      <c r="E17" s="488"/>
      <c r="F17" s="488"/>
      <c r="G17" s="488"/>
      <c r="H17" s="488"/>
      <c r="I17" s="488"/>
      <c r="J17" s="488"/>
      <c r="K17" s="488"/>
      <c r="L17" s="488"/>
      <c r="M17" s="376"/>
      <c r="N17" s="142"/>
    </row>
    <row r="18" spans="1:14" ht="12.75">
      <c r="A18" s="142"/>
      <c r="B18" s="142"/>
      <c r="C18" s="142"/>
      <c r="D18" s="143"/>
      <c r="E18" s="144"/>
      <c r="F18" s="143"/>
      <c r="G18" s="143"/>
      <c r="H18" s="143"/>
      <c r="I18" s="143"/>
      <c r="J18" s="143"/>
      <c r="K18" s="150"/>
      <c r="L18" s="142"/>
      <c r="M18" s="142"/>
      <c r="N18" s="142"/>
    </row>
    <row r="19" spans="1:14" ht="12.75">
      <c r="A19" s="142"/>
      <c r="B19" s="142"/>
      <c r="C19" s="142"/>
      <c r="D19" s="143"/>
      <c r="E19" s="144"/>
      <c r="F19" s="143"/>
      <c r="G19" s="143"/>
      <c r="H19" s="143"/>
      <c r="I19" s="143"/>
      <c r="J19" s="143"/>
      <c r="K19" s="143"/>
      <c r="L19" s="142"/>
      <c r="M19" s="142"/>
      <c r="N19" s="142"/>
    </row>
    <row r="20" spans="1:14" ht="16.5" customHeight="1">
      <c r="A20" s="142"/>
      <c r="B20" s="142"/>
      <c r="C20" s="142"/>
      <c r="D20" s="487" t="s">
        <v>206</v>
      </c>
      <c r="E20" s="487"/>
      <c r="F20" s="487"/>
      <c r="G20" s="487"/>
      <c r="H20" s="487"/>
      <c r="I20" s="487"/>
      <c r="J20" s="487"/>
      <c r="K20" s="487"/>
      <c r="L20" s="487"/>
      <c r="M20" s="142"/>
      <c r="N20" s="142"/>
    </row>
    <row r="21" spans="1:14" ht="16.5" customHeight="1">
      <c r="A21" s="142"/>
      <c r="B21" s="142"/>
      <c r="C21" s="142"/>
      <c r="D21" s="151"/>
      <c r="E21" s="191" t="s">
        <v>212</v>
      </c>
      <c r="F21" s="151" t="str">
        <f>'субабоненты ведом'!B12</f>
        <v>июнь</v>
      </c>
      <c r="G21" s="151" t="s">
        <v>216</v>
      </c>
      <c r="H21" s="151"/>
      <c r="I21" s="151"/>
      <c r="J21" s="151"/>
      <c r="K21" s="151"/>
      <c r="L21" s="151"/>
      <c r="M21" s="142"/>
      <c r="N21" s="142"/>
    </row>
    <row r="22" spans="1:14" ht="13.5" thickBot="1">
      <c r="A22" s="142"/>
      <c r="B22" s="142"/>
      <c r="C22" s="142"/>
      <c r="D22" s="152" t="s">
        <v>158</v>
      </c>
      <c r="E22" s="153"/>
      <c r="F22" s="152"/>
      <c r="G22" s="152"/>
      <c r="H22" s="152"/>
      <c r="I22" s="152"/>
      <c r="J22" s="152"/>
      <c r="K22" s="152"/>
      <c r="L22" s="142"/>
      <c r="M22" s="142"/>
      <c r="N22" s="142"/>
    </row>
    <row r="23" spans="1:14" ht="12.75">
      <c r="A23" s="142"/>
      <c r="B23" s="142"/>
      <c r="C23" s="142"/>
      <c r="D23" s="154" t="s">
        <v>0</v>
      </c>
      <c r="E23" s="155"/>
      <c r="F23" s="156" t="s">
        <v>1</v>
      </c>
      <c r="G23" s="156" t="s">
        <v>159</v>
      </c>
      <c r="H23" s="157" t="s">
        <v>2</v>
      </c>
      <c r="I23" s="157" t="s">
        <v>32</v>
      </c>
      <c r="J23" s="157" t="s">
        <v>160</v>
      </c>
      <c r="K23" s="158" t="s">
        <v>3</v>
      </c>
      <c r="L23" s="142"/>
      <c r="M23" s="142"/>
      <c r="N23" s="142"/>
    </row>
    <row r="24" spans="1:14" s="165" customFormat="1" ht="12.75" thickBot="1">
      <c r="A24" s="375"/>
      <c r="B24" s="375"/>
      <c r="C24" s="375"/>
      <c r="D24" s="159">
        <v>1</v>
      </c>
      <c r="E24" s="160">
        <v>2</v>
      </c>
      <c r="F24" s="161">
        <v>3</v>
      </c>
      <c r="G24" s="162">
        <v>4</v>
      </c>
      <c r="H24" s="163">
        <v>5</v>
      </c>
      <c r="I24" s="162">
        <v>6</v>
      </c>
      <c r="J24" s="164">
        <v>7</v>
      </c>
      <c r="K24" s="164">
        <v>8</v>
      </c>
      <c r="L24" s="375"/>
      <c r="M24" s="375"/>
      <c r="N24" s="375"/>
    </row>
    <row r="25" spans="1:14" ht="15" thickTop="1">
      <c r="A25" s="142"/>
      <c r="B25" s="142"/>
      <c r="C25" s="142"/>
      <c r="D25" s="166" t="s">
        <v>161</v>
      </c>
      <c r="E25" s="167" t="s">
        <v>195</v>
      </c>
      <c r="F25" s="377">
        <f>J25+H25+K25</f>
        <v>5783217</v>
      </c>
      <c r="G25" s="378"/>
      <c r="H25" s="379">
        <f>H27</f>
        <v>5285012</v>
      </c>
      <c r="I25" s="380"/>
      <c r="J25" s="379">
        <f>J28</f>
        <v>498205</v>
      </c>
      <c r="K25" s="381"/>
      <c r="L25" s="142"/>
      <c r="M25" s="142"/>
      <c r="N25" s="142"/>
    </row>
    <row r="26" spans="1:14" ht="12.75">
      <c r="A26" s="142"/>
      <c r="B26" s="142"/>
      <c r="C26" s="142"/>
      <c r="D26" s="168"/>
      <c r="E26" s="169" t="s">
        <v>162</v>
      </c>
      <c r="F26" s="382"/>
      <c r="G26" s="382"/>
      <c r="H26" s="383"/>
      <c r="I26" s="383"/>
      <c r="J26" s="383"/>
      <c r="K26" s="384"/>
      <c r="L26" s="142"/>
      <c r="M26" s="142"/>
      <c r="N26" s="142"/>
    </row>
    <row r="27" spans="1:14" ht="12.75">
      <c r="A27" s="142"/>
      <c r="B27" s="142"/>
      <c r="C27" s="142"/>
      <c r="D27" s="168" t="s">
        <v>163</v>
      </c>
      <c r="E27" s="169" t="s">
        <v>210</v>
      </c>
      <c r="F27" s="385">
        <f>SUM(H27:K27)</f>
        <v>5285012</v>
      </c>
      <c r="G27" s="382"/>
      <c r="H27" s="386">
        <f>'Приложение 2'!F14</f>
        <v>5285012</v>
      </c>
      <c r="I27" s="383"/>
      <c r="J27" s="383"/>
      <c r="K27" s="384"/>
      <c r="L27" s="142"/>
      <c r="M27" s="142"/>
      <c r="N27" s="142"/>
    </row>
    <row r="28" spans="1:14" ht="12.75">
      <c r="A28" s="142"/>
      <c r="B28" s="142"/>
      <c r="C28" s="142"/>
      <c r="D28" s="168" t="s">
        <v>165</v>
      </c>
      <c r="E28" s="169" t="s">
        <v>120</v>
      </c>
      <c r="F28" s="385">
        <f>SUM(I28:K28)</f>
        <v>498205</v>
      </c>
      <c r="G28" s="382"/>
      <c r="H28" s="387"/>
      <c r="I28" s="383"/>
      <c r="J28" s="386">
        <f>'Приложение 2'!E16</f>
        <v>498205</v>
      </c>
      <c r="K28" s="384"/>
      <c r="L28" s="142"/>
      <c r="M28" s="142"/>
      <c r="N28" s="142"/>
    </row>
    <row r="29" spans="1:14" ht="12.75">
      <c r="A29" s="142"/>
      <c r="B29" s="142"/>
      <c r="C29" s="142"/>
      <c r="D29" s="168" t="s">
        <v>167</v>
      </c>
      <c r="E29" s="169" t="s">
        <v>167</v>
      </c>
      <c r="F29" s="382"/>
      <c r="G29" s="382"/>
      <c r="H29" s="383"/>
      <c r="I29" s="383"/>
      <c r="J29" s="383"/>
      <c r="K29" s="384"/>
      <c r="L29" s="142"/>
      <c r="M29" s="142"/>
      <c r="N29" s="142"/>
    </row>
    <row r="30" spans="1:14" ht="14.25">
      <c r="A30" s="142"/>
      <c r="B30" s="142"/>
      <c r="C30" s="142"/>
      <c r="D30" s="168" t="s">
        <v>168</v>
      </c>
      <c r="E30" s="169" t="s">
        <v>196</v>
      </c>
      <c r="F30" s="385">
        <f>SUM(H30:K30)</f>
        <v>171241.05537</v>
      </c>
      <c r="G30" s="382"/>
      <c r="H30" s="386">
        <f>H25*2.961%</f>
        <v>156489.20531999998</v>
      </c>
      <c r="I30" s="383"/>
      <c r="J30" s="386">
        <f>J25*2.961%</f>
        <v>14751.85005</v>
      </c>
      <c r="K30" s="388"/>
      <c r="L30" s="142"/>
      <c r="M30" s="187" t="s">
        <v>211</v>
      </c>
      <c r="N30" s="142"/>
    </row>
    <row r="31" spans="1:14" ht="12.75">
      <c r="A31" s="142"/>
      <c r="B31" s="142"/>
      <c r="C31" s="142"/>
      <c r="D31" s="168" t="s">
        <v>169</v>
      </c>
      <c r="E31" s="169" t="s">
        <v>170</v>
      </c>
      <c r="F31" s="389">
        <f>(F30/F25)*100</f>
        <v>2.961</v>
      </c>
      <c r="G31" s="390"/>
      <c r="H31" s="389">
        <f>(H30/H25)*100</f>
        <v>2.961</v>
      </c>
      <c r="I31" s="383"/>
      <c r="J31" s="389">
        <f>(J30/J25)*100</f>
        <v>2.961</v>
      </c>
      <c r="K31" s="391"/>
      <c r="L31" s="142"/>
      <c r="M31" s="142"/>
      <c r="N31" s="142"/>
    </row>
    <row r="32" spans="1:14" ht="14.25">
      <c r="A32" s="142"/>
      <c r="B32" s="142"/>
      <c r="C32" s="142"/>
      <c r="D32" s="168">
        <v>3</v>
      </c>
      <c r="E32" s="169" t="s">
        <v>197</v>
      </c>
      <c r="F32" s="392"/>
      <c r="G32" s="392"/>
      <c r="H32" s="393"/>
      <c r="I32" s="393"/>
      <c r="J32" s="393"/>
      <c r="K32" s="394"/>
      <c r="L32" s="142"/>
      <c r="M32" s="142"/>
      <c r="N32" s="142"/>
    </row>
    <row r="33" spans="1:14" ht="12.75">
      <c r="A33" s="142"/>
      <c r="B33" s="142"/>
      <c r="C33" s="142"/>
      <c r="D33" s="168" t="s">
        <v>171</v>
      </c>
      <c r="E33" s="169" t="s">
        <v>172</v>
      </c>
      <c r="F33" s="390"/>
      <c r="G33" s="390"/>
      <c r="H33" s="383"/>
      <c r="I33" s="383"/>
      <c r="J33" s="383"/>
      <c r="K33" s="384"/>
      <c r="L33" s="142"/>
      <c r="M33" s="142"/>
      <c r="N33" s="142"/>
    </row>
    <row r="34" spans="1:14" ht="14.25">
      <c r="A34" s="142"/>
      <c r="B34" s="142"/>
      <c r="C34" s="142"/>
      <c r="D34" s="168">
        <v>4</v>
      </c>
      <c r="E34" s="169" t="s">
        <v>198</v>
      </c>
      <c r="F34" s="390"/>
      <c r="G34" s="390"/>
      <c r="H34" s="383"/>
      <c r="I34" s="383"/>
      <c r="J34" s="383"/>
      <c r="K34" s="384"/>
      <c r="L34" s="142"/>
      <c r="M34" s="142"/>
      <c r="N34" s="142"/>
    </row>
    <row r="35" spans="1:14" ht="12.75">
      <c r="A35" s="142"/>
      <c r="B35" s="142"/>
      <c r="C35" s="142"/>
      <c r="D35" s="168" t="s">
        <v>46</v>
      </c>
      <c r="E35" s="169" t="s">
        <v>173</v>
      </c>
      <c r="F35" s="390"/>
      <c r="G35" s="390"/>
      <c r="H35" s="383"/>
      <c r="I35" s="383"/>
      <c r="J35" s="383"/>
      <c r="K35" s="384"/>
      <c r="L35" s="142"/>
      <c r="M35" s="142"/>
      <c r="N35" s="142"/>
    </row>
    <row r="36" spans="1:14" ht="26.25" customHeight="1">
      <c r="A36" s="142"/>
      <c r="B36" s="142"/>
      <c r="C36" s="142"/>
      <c r="D36" s="168">
        <v>5</v>
      </c>
      <c r="E36" s="170" t="s">
        <v>199</v>
      </c>
      <c r="F36" s="385">
        <f>G36+H36+I36+J36+K36</f>
        <v>59112</v>
      </c>
      <c r="G36" s="382"/>
      <c r="H36" s="383"/>
      <c r="I36" s="383"/>
      <c r="J36" s="386">
        <f>J40+J39</f>
        <v>56943</v>
      </c>
      <c r="K36" s="384">
        <f>K39</f>
        <v>2169</v>
      </c>
      <c r="L36" s="142"/>
      <c r="M36" s="142"/>
      <c r="N36" s="142"/>
    </row>
    <row r="37" spans="1:14" ht="14.25">
      <c r="A37" s="142"/>
      <c r="B37" s="142"/>
      <c r="C37" s="142"/>
      <c r="D37" s="168" t="s">
        <v>174</v>
      </c>
      <c r="E37" s="170" t="s">
        <v>200</v>
      </c>
      <c r="F37" s="382"/>
      <c r="G37" s="382"/>
      <c r="H37" s="383"/>
      <c r="I37" s="383"/>
      <c r="J37" s="383"/>
      <c r="K37" s="384"/>
      <c r="L37" s="142"/>
      <c r="M37" s="142"/>
      <c r="N37" s="142"/>
    </row>
    <row r="38" spans="1:14" ht="12.75">
      <c r="A38" s="142"/>
      <c r="B38" s="142"/>
      <c r="C38" s="142"/>
      <c r="D38" s="168"/>
      <c r="E38" s="169" t="s">
        <v>175</v>
      </c>
      <c r="F38" s="382"/>
      <c r="G38" s="382"/>
      <c r="H38" s="383"/>
      <c r="I38" s="383"/>
      <c r="J38" s="383"/>
      <c r="K38" s="384"/>
      <c r="L38" s="142"/>
      <c r="M38" s="142"/>
      <c r="N38" s="142"/>
    </row>
    <row r="39" spans="1:14" ht="12.75">
      <c r="A39" s="142"/>
      <c r="B39" s="142"/>
      <c r="C39" s="142"/>
      <c r="D39" s="168" t="s">
        <v>176</v>
      </c>
      <c r="E39" s="169" t="s">
        <v>177</v>
      </c>
      <c r="F39" s="385">
        <f>G39+H39+I39+J39+K39</f>
        <v>59084</v>
      </c>
      <c r="G39" s="382"/>
      <c r="H39" s="386"/>
      <c r="I39" s="383"/>
      <c r="J39" s="386">
        <f>'субабоненты ведом'!F17</f>
        <v>56915</v>
      </c>
      <c r="K39" s="384">
        <f>'субабоненты ведом'!G17</f>
        <v>2169</v>
      </c>
      <c r="L39" s="142"/>
      <c r="M39" s="142"/>
      <c r="N39" s="142"/>
    </row>
    <row r="40" spans="1:14" ht="12.75">
      <c r="A40" s="142"/>
      <c r="B40" s="142"/>
      <c r="C40" s="142"/>
      <c r="D40" s="168" t="s">
        <v>178</v>
      </c>
      <c r="E40" s="169" t="s">
        <v>179</v>
      </c>
      <c r="F40" s="385">
        <f>G40+H40+I40+J40+K40</f>
        <v>28</v>
      </c>
      <c r="G40" s="382"/>
      <c r="H40" s="386"/>
      <c r="I40" s="383"/>
      <c r="J40" s="386">
        <f>'субабоненты ведом'!F24</f>
        <v>28</v>
      </c>
      <c r="K40" s="384"/>
      <c r="L40" s="142"/>
      <c r="M40" s="142"/>
      <c r="N40" s="142"/>
    </row>
    <row r="41" spans="1:14" ht="14.25">
      <c r="A41" s="142"/>
      <c r="B41" s="142"/>
      <c r="C41" s="142"/>
      <c r="D41" s="168" t="s">
        <v>180</v>
      </c>
      <c r="E41" s="170" t="s">
        <v>201</v>
      </c>
      <c r="F41" s="382"/>
      <c r="G41" s="382"/>
      <c r="H41" s="386"/>
      <c r="I41" s="383"/>
      <c r="J41" s="383"/>
      <c r="K41" s="384"/>
      <c r="L41" s="142"/>
      <c r="M41" s="142"/>
      <c r="N41" s="142"/>
    </row>
    <row r="42" spans="1:14" ht="12.75">
      <c r="A42" s="142"/>
      <c r="B42" s="142"/>
      <c r="C42" s="142"/>
      <c r="D42" s="168"/>
      <c r="E42" s="169" t="s">
        <v>175</v>
      </c>
      <c r="F42" s="382"/>
      <c r="G42" s="382"/>
      <c r="H42" s="383"/>
      <c r="I42" s="383"/>
      <c r="J42" s="383"/>
      <c r="K42" s="384"/>
      <c r="L42" s="142"/>
      <c r="M42" s="142"/>
      <c r="N42" s="142"/>
    </row>
    <row r="43" spans="1:14" ht="12.75">
      <c r="A43" s="142"/>
      <c r="B43" s="142"/>
      <c r="C43" s="142"/>
      <c r="D43" s="168" t="s">
        <v>181</v>
      </c>
      <c r="E43" s="169" t="s">
        <v>177</v>
      </c>
      <c r="F43" s="382"/>
      <c r="G43" s="382"/>
      <c r="H43" s="383"/>
      <c r="I43" s="383"/>
      <c r="J43" s="383"/>
      <c r="K43" s="384"/>
      <c r="L43" s="142"/>
      <c r="M43" s="142"/>
      <c r="N43" s="142"/>
    </row>
    <row r="44" spans="1:14" ht="12.75">
      <c r="A44" s="142"/>
      <c r="B44" s="142"/>
      <c r="C44" s="142"/>
      <c r="D44" s="168" t="s">
        <v>182</v>
      </c>
      <c r="E44" s="169" t="s">
        <v>179</v>
      </c>
      <c r="F44" s="382"/>
      <c r="G44" s="382"/>
      <c r="H44" s="383"/>
      <c r="I44" s="383"/>
      <c r="J44" s="383"/>
      <c r="K44" s="384"/>
      <c r="L44" s="142"/>
      <c r="M44" s="142"/>
      <c r="N44" s="142"/>
    </row>
    <row r="45" spans="1:14" ht="27.75" customHeight="1">
      <c r="A45" s="142"/>
      <c r="B45" s="142"/>
      <c r="C45" s="142"/>
      <c r="D45" s="168" t="s">
        <v>183</v>
      </c>
      <c r="E45" s="169" t="s">
        <v>202</v>
      </c>
      <c r="F45" s="382"/>
      <c r="G45" s="382"/>
      <c r="H45" s="383"/>
      <c r="I45" s="383"/>
      <c r="J45" s="383"/>
      <c r="K45" s="384"/>
      <c r="L45" s="142"/>
      <c r="M45" s="142"/>
      <c r="N45" s="142"/>
    </row>
    <row r="46" spans="1:14" ht="12.75" customHeight="1">
      <c r="A46" s="142"/>
      <c r="B46" s="142"/>
      <c r="C46" s="142"/>
      <c r="D46" s="168"/>
      <c r="E46" s="169" t="s">
        <v>184</v>
      </c>
      <c r="F46" s="382"/>
      <c r="G46" s="382"/>
      <c r="H46" s="383"/>
      <c r="I46" s="383"/>
      <c r="J46" s="383"/>
      <c r="K46" s="384"/>
      <c r="L46" s="142"/>
      <c r="M46" s="142"/>
      <c r="N46" s="142"/>
    </row>
    <row r="47" spans="1:14" ht="12.75" customHeight="1">
      <c r="A47" s="142"/>
      <c r="B47" s="142"/>
      <c r="C47" s="142"/>
      <c r="D47" s="168" t="s">
        <v>185</v>
      </c>
      <c r="E47" s="169" t="s">
        <v>164</v>
      </c>
      <c r="F47" s="382"/>
      <c r="G47" s="382"/>
      <c r="H47" s="383"/>
      <c r="I47" s="383"/>
      <c r="J47" s="383"/>
      <c r="K47" s="384"/>
      <c r="L47" s="142"/>
      <c r="M47" s="142"/>
      <c r="N47" s="142"/>
    </row>
    <row r="48" spans="1:14" ht="13.5" customHeight="1">
      <c r="A48" s="142"/>
      <c r="B48" s="142"/>
      <c r="C48" s="142"/>
      <c r="D48" s="168" t="s">
        <v>186</v>
      </c>
      <c r="E48" s="169" t="s">
        <v>166</v>
      </c>
      <c r="F48" s="382"/>
      <c r="G48" s="382"/>
      <c r="H48" s="383"/>
      <c r="I48" s="383"/>
      <c r="J48" s="383"/>
      <c r="K48" s="384"/>
      <c r="L48" s="142"/>
      <c r="M48" s="142"/>
      <c r="N48" s="142"/>
    </row>
    <row r="49" spans="1:14" ht="13.5" customHeight="1">
      <c r="A49" s="142"/>
      <c r="B49" s="142"/>
      <c r="C49" s="142"/>
      <c r="D49" s="168" t="s">
        <v>167</v>
      </c>
      <c r="E49" s="169" t="s">
        <v>167</v>
      </c>
      <c r="F49" s="382"/>
      <c r="G49" s="382"/>
      <c r="H49" s="383"/>
      <c r="I49" s="383"/>
      <c r="J49" s="383"/>
      <c r="K49" s="384"/>
      <c r="L49" s="142"/>
      <c r="M49" s="142"/>
      <c r="N49" s="142"/>
    </row>
    <row r="50" spans="1:14" ht="12.75">
      <c r="A50" s="142"/>
      <c r="B50" s="142"/>
      <c r="C50" s="142"/>
      <c r="D50" s="168" t="s">
        <v>187</v>
      </c>
      <c r="E50" s="169" t="s">
        <v>188</v>
      </c>
      <c r="F50" s="382"/>
      <c r="G50" s="382"/>
      <c r="H50" s="383"/>
      <c r="I50" s="383"/>
      <c r="J50" s="383"/>
      <c r="K50" s="384"/>
      <c r="L50" s="142"/>
      <c r="M50" s="142"/>
      <c r="N50" s="142"/>
    </row>
    <row r="51" spans="1:14" ht="15" customHeight="1">
      <c r="A51" s="142"/>
      <c r="B51" s="142"/>
      <c r="C51" s="142"/>
      <c r="D51" s="168" t="s">
        <v>189</v>
      </c>
      <c r="E51" s="169" t="s">
        <v>190</v>
      </c>
      <c r="F51" s="382"/>
      <c r="G51" s="382"/>
      <c r="H51" s="383"/>
      <c r="I51" s="383"/>
      <c r="J51" s="383"/>
      <c r="K51" s="384"/>
      <c r="L51" s="142"/>
      <c r="M51" s="142"/>
      <c r="N51" s="142"/>
    </row>
    <row r="52" spans="1:14" ht="26.25" customHeight="1">
      <c r="A52" s="142"/>
      <c r="B52" s="142"/>
      <c r="C52" s="142"/>
      <c r="D52" s="171">
        <v>6</v>
      </c>
      <c r="E52" s="172" t="s">
        <v>203</v>
      </c>
      <c r="F52" s="395">
        <f aca="true" t="shared" si="0" ref="F52:K52">F54+F55</f>
        <v>5552863.944630001</v>
      </c>
      <c r="G52" s="396">
        <f t="shared" si="0"/>
        <v>0</v>
      </c>
      <c r="H52" s="395">
        <f t="shared" si="0"/>
        <v>5069410.79468</v>
      </c>
      <c r="I52" s="396">
        <f t="shared" si="0"/>
        <v>0</v>
      </c>
      <c r="J52" s="395">
        <f t="shared" si="0"/>
        <v>483453.14995</v>
      </c>
      <c r="K52" s="397">
        <f t="shared" si="0"/>
        <v>0</v>
      </c>
      <c r="L52" s="142"/>
      <c r="M52" s="142"/>
      <c r="N52" s="142"/>
    </row>
    <row r="53" spans="1:14" ht="15" customHeight="1">
      <c r="A53" s="142"/>
      <c r="B53" s="142"/>
      <c r="C53" s="142"/>
      <c r="D53" s="171"/>
      <c r="E53" s="172" t="s">
        <v>184</v>
      </c>
      <c r="F53" s="398"/>
      <c r="G53" s="399"/>
      <c r="H53" s="395"/>
      <c r="I53" s="396"/>
      <c r="J53" s="396"/>
      <c r="K53" s="397"/>
      <c r="L53" s="142"/>
      <c r="M53" s="142"/>
      <c r="N53" s="142"/>
    </row>
    <row r="54" spans="1:14" ht="39" customHeight="1">
      <c r="A54" s="142"/>
      <c r="B54" s="142"/>
      <c r="C54" s="142"/>
      <c r="D54" s="171" t="s">
        <v>191</v>
      </c>
      <c r="E54" s="173" t="s">
        <v>192</v>
      </c>
      <c r="F54" s="395">
        <f>SUM(H52:K52)</f>
        <v>5552863.944630001</v>
      </c>
      <c r="G54" s="399"/>
      <c r="H54" s="395">
        <f>H25-H30-(J36+K36)</f>
        <v>5069410.79468</v>
      </c>
      <c r="I54" s="396">
        <v>0</v>
      </c>
      <c r="J54" s="395">
        <f>J28-J30</f>
        <v>483453.14995</v>
      </c>
      <c r="K54" s="400">
        <v>0</v>
      </c>
      <c r="L54" s="142"/>
      <c r="M54" s="142"/>
      <c r="N54" s="142"/>
    </row>
    <row r="55" spans="1:14" ht="28.5" customHeight="1" thickBot="1">
      <c r="A55" s="142"/>
      <c r="B55" s="142"/>
      <c r="C55" s="142"/>
      <c r="D55" s="174" t="s">
        <v>193</v>
      </c>
      <c r="E55" s="175" t="s">
        <v>194</v>
      </c>
      <c r="F55" s="401"/>
      <c r="G55" s="401"/>
      <c r="H55" s="402"/>
      <c r="I55" s="402"/>
      <c r="J55" s="402"/>
      <c r="K55" s="403"/>
      <c r="L55" s="142"/>
      <c r="M55" s="142"/>
      <c r="N55" s="142"/>
    </row>
    <row r="56" spans="1:14" ht="12.75">
      <c r="A56" s="142"/>
      <c r="B56" s="142"/>
      <c r="C56" s="142"/>
      <c r="D56" s="176"/>
      <c r="E56" s="177"/>
      <c r="F56" s="142"/>
      <c r="G56" s="142"/>
      <c r="H56" s="187" t="s">
        <v>215</v>
      </c>
      <c r="I56" s="142"/>
      <c r="J56" s="142"/>
      <c r="K56" s="142"/>
      <c r="L56" s="142"/>
      <c r="M56" s="142"/>
      <c r="N56" s="142"/>
    </row>
    <row r="57" spans="1:14" ht="15">
      <c r="A57" s="142"/>
      <c r="B57" s="142"/>
      <c r="C57" s="142"/>
      <c r="D57" s="178"/>
      <c r="E57" s="177"/>
      <c r="F57" s="142"/>
      <c r="G57" s="142"/>
      <c r="H57" s="142"/>
      <c r="I57" s="142"/>
      <c r="J57" s="142"/>
      <c r="K57" s="142"/>
      <c r="L57" s="142"/>
      <c r="M57" s="142"/>
      <c r="N57" s="142"/>
    </row>
    <row r="58" spans="1:14" ht="12.75">
      <c r="A58" s="142"/>
      <c r="B58" s="142"/>
      <c r="C58" s="142"/>
      <c r="D58" s="176"/>
      <c r="E58" s="177"/>
      <c r="F58" s="142"/>
      <c r="G58" s="142"/>
      <c r="H58" s="142"/>
      <c r="I58" s="142"/>
      <c r="J58" s="142"/>
      <c r="K58" s="142"/>
      <c r="L58" s="142"/>
      <c r="M58" s="142"/>
      <c r="N58" s="142"/>
    </row>
    <row r="59" spans="1:14" ht="12.75">
      <c r="A59" s="142"/>
      <c r="B59" s="142"/>
      <c r="C59" s="142"/>
      <c r="D59" s="176"/>
      <c r="E59" s="177"/>
      <c r="F59" s="142"/>
      <c r="G59" s="142"/>
      <c r="H59" s="142"/>
      <c r="I59" s="142"/>
      <c r="J59" s="142"/>
      <c r="K59" s="142"/>
      <c r="L59" s="142"/>
      <c r="M59" s="142"/>
      <c r="N59" s="142"/>
    </row>
    <row r="60" spans="1:14" ht="15.75">
      <c r="A60" s="142"/>
      <c r="B60" s="142"/>
      <c r="C60" s="142"/>
      <c r="D60" s="179"/>
      <c r="E60" s="177"/>
      <c r="F60" s="142"/>
      <c r="G60" s="142"/>
      <c r="H60" s="142"/>
      <c r="I60" s="179"/>
      <c r="J60" s="142"/>
      <c r="K60" s="142"/>
      <c r="L60" s="142"/>
      <c r="M60" s="142"/>
      <c r="N60" s="142"/>
    </row>
    <row r="61" spans="1:14" ht="14.25">
      <c r="A61" s="142"/>
      <c r="B61" s="142"/>
      <c r="C61" s="142"/>
      <c r="D61" s="183" t="s">
        <v>143</v>
      </c>
      <c r="E61" s="184"/>
      <c r="F61" s="8"/>
      <c r="G61" s="8"/>
      <c r="H61" s="183" t="s">
        <v>133</v>
      </c>
      <c r="I61" s="185"/>
      <c r="J61" s="186"/>
      <c r="K61" s="187"/>
      <c r="L61" s="142"/>
      <c r="M61" s="142"/>
      <c r="N61" s="142"/>
    </row>
    <row r="62" spans="1:14" ht="15.75">
      <c r="A62" s="142"/>
      <c r="B62" s="142"/>
      <c r="C62" s="142"/>
      <c r="D62" s="188" t="s">
        <v>130</v>
      </c>
      <c r="E62" s="184"/>
      <c r="F62" s="114"/>
      <c r="G62" s="114"/>
      <c r="H62" s="183" t="s">
        <v>145</v>
      </c>
      <c r="I62" s="185"/>
      <c r="J62" s="186"/>
      <c r="K62" s="187"/>
      <c r="L62" s="142"/>
      <c r="M62" s="142"/>
      <c r="N62" s="142"/>
    </row>
    <row r="63" spans="1:14" ht="15.75">
      <c r="A63" s="142"/>
      <c r="B63" s="142"/>
      <c r="C63" s="142"/>
      <c r="D63" s="188" t="s">
        <v>63</v>
      </c>
      <c r="E63" s="188"/>
      <c r="F63" s="69"/>
      <c r="G63" s="69"/>
      <c r="H63" s="189" t="s">
        <v>127</v>
      </c>
      <c r="I63" s="185"/>
      <c r="J63" s="186"/>
      <c r="K63" s="187"/>
      <c r="L63" s="142"/>
      <c r="M63" s="142"/>
      <c r="N63" s="142"/>
    </row>
    <row r="64" spans="1:14" ht="14.25">
      <c r="A64" s="142"/>
      <c r="B64" s="142"/>
      <c r="C64" s="142"/>
      <c r="D64" s="188" t="s">
        <v>149</v>
      </c>
      <c r="E64" s="177"/>
      <c r="F64" s="142"/>
      <c r="G64" s="142"/>
      <c r="H64" s="142"/>
      <c r="I64" s="142"/>
      <c r="J64" s="142"/>
      <c r="K64" s="142"/>
      <c r="L64" s="142"/>
      <c r="M64" s="142"/>
      <c r="N64" s="142"/>
    </row>
    <row r="65" spans="1:16" ht="14.25">
      <c r="A65" s="142"/>
      <c r="B65" s="142"/>
      <c r="C65" s="142"/>
      <c r="D65" s="190" t="s">
        <v>228</v>
      </c>
      <c r="E65" s="180"/>
      <c r="F65" s="142"/>
      <c r="G65" s="142"/>
      <c r="H65" s="190" t="s">
        <v>229</v>
      </c>
      <c r="I65" s="142"/>
      <c r="J65" s="142"/>
      <c r="K65" s="142"/>
      <c r="L65" s="142"/>
      <c r="M65" s="142"/>
      <c r="N65" s="142"/>
      <c r="O65" s="142"/>
      <c r="P65" s="142"/>
    </row>
    <row r="66" spans="1:14" ht="12.75">
      <c r="A66" s="142"/>
      <c r="B66" s="142"/>
      <c r="C66" s="142"/>
      <c r="D66" s="142"/>
      <c r="E66" s="180"/>
      <c r="F66" s="142"/>
      <c r="G66" s="142"/>
      <c r="H66" s="142"/>
      <c r="I66" s="142"/>
      <c r="J66" s="142"/>
      <c r="K66" s="142"/>
      <c r="L66" s="142"/>
      <c r="M66" s="142"/>
      <c r="N66" s="142"/>
    </row>
    <row r="67" spans="1:14" ht="12.75">
      <c r="A67" s="142"/>
      <c r="B67" s="142"/>
      <c r="C67" s="142"/>
      <c r="D67" s="142"/>
      <c r="E67" s="180"/>
      <c r="F67" s="142"/>
      <c r="G67" s="142"/>
      <c r="H67" s="142"/>
      <c r="I67" s="142"/>
      <c r="J67" s="142"/>
      <c r="K67" s="142"/>
      <c r="L67" s="142"/>
      <c r="M67" s="142"/>
      <c r="N67" s="142"/>
    </row>
    <row r="68" spans="1:14" ht="12.75">
      <c r="A68" s="142"/>
      <c r="B68" s="142"/>
      <c r="C68" s="142"/>
      <c r="D68" s="142"/>
      <c r="E68" s="180"/>
      <c r="F68" s="142"/>
      <c r="G68" s="142"/>
      <c r="H68" s="142"/>
      <c r="I68" s="142"/>
      <c r="J68" s="142"/>
      <c r="K68" s="142"/>
      <c r="L68" s="142"/>
      <c r="M68" s="142"/>
      <c r="N68" s="142"/>
    </row>
    <row r="69" spans="2:16" ht="12.75">
      <c r="B69" s="142"/>
      <c r="C69" s="142"/>
      <c r="D69" s="142"/>
      <c r="E69" s="180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</sheetData>
  <sheetProtection/>
  <mergeCells count="4">
    <mergeCell ref="D20:L20"/>
    <mergeCell ref="C17:L17"/>
    <mergeCell ref="B10:M10"/>
    <mergeCell ref="G16:K16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7"/>
  <sheetViews>
    <sheetView view="pageBreakPreview" zoomScaleSheetLayoutView="100" zoomScalePageLayoutView="0" workbookViewId="0" topLeftCell="A13">
      <selection activeCell="F41" sqref="F41"/>
    </sheetView>
  </sheetViews>
  <sheetFormatPr defaultColWidth="9.00390625" defaultRowHeight="12.75"/>
  <cols>
    <col min="1" max="1" width="0.2421875" style="311" customWidth="1"/>
    <col min="2" max="2" width="4.375" style="311" hidden="1" customWidth="1"/>
    <col min="3" max="3" width="3.625" style="311" customWidth="1"/>
    <col min="4" max="4" width="9.125" style="312" customWidth="1"/>
    <col min="5" max="5" width="37.375" style="311" customWidth="1"/>
    <col min="6" max="6" width="13.125" style="311" customWidth="1"/>
    <col min="7" max="7" width="9.25390625" style="311" customWidth="1"/>
    <col min="8" max="13" width="9.125" style="312" customWidth="1"/>
    <col min="14" max="14" width="4.25390625" style="311" customWidth="1"/>
    <col min="15" max="15" width="5.125" style="311" customWidth="1"/>
    <col min="16" max="16" width="6.125" style="311" customWidth="1"/>
    <col min="17" max="16384" width="9.125" style="311" customWidth="1"/>
  </cols>
  <sheetData>
    <row r="1" spans="1:20" ht="18.75">
      <c r="A1" s="307"/>
      <c r="B1" s="307"/>
      <c r="C1" s="308"/>
      <c r="D1" s="309" t="s">
        <v>288</v>
      </c>
      <c r="E1" s="310"/>
      <c r="F1" s="310"/>
      <c r="I1" s="309"/>
      <c r="J1" s="310"/>
      <c r="K1" s="309"/>
      <c r="L1" s="310"/>
      <c r="M1" s="310"/>
      <c r="N1" s="307"/>
      <c r="O1" s="313"/>
      <c r="S1" s="314"/>
      <c r="T1" s="314"/>
    </row>
    <row r="2" spans="1:20" ht="15.75">
      <c r="A2" s="307"/>
      <c r="B2" s="307"/>
      <c r="C2" s="179"/>
      <c r="D2" s="315"/>
      <c r="E2" s="316"/>
      <c r="F2" s="316"/>
      <c r="I2" s="317"/>
      <c r="J2" s="318"/>
      <c r="K2" s="315"/>
      <c r="L2" s="315"/>
      <c r="M2" s="315"/>
      <c r="N2" s="315"/>
      <c r="O2" s="315"/>
      <c r="S2" s="314"/>
      <c r="T2" s="314"/>
    </row>
    <row r="3" spans="1:20" ht="15.75">
      <c r="A3" s="307"/>
      <c r="B3" s="307"/>
      <c r="C3" s="179"/>
      <c r="D3" s="319" t="s">
        <v>151</v>
      </c>
      <c r="E3" s="316"/>
      <c r="F3" s="316"/>
      <c r="I3" s="317"/>
      <c r="J3" s="318"/>
      <c r="K3" s="319"/>
      <c r="L3" s="320"/>
      <c r="M3" s="321"/>
      <c r="N3" s="321"/>
      <c r="O3" s="322"/>
      <c r="S3" s="314"/>
      <c r="T3" s="314"/>
    </row>
    <row r="4" spans="1:20" ht="15.75">
      <c r="A4" s="307"/>
      <c r="B4" s="307"/>
      <c r="C4" s="323"/>
      <c r="D4" s="318"/>
      <c r="E4" s="316"/>
      <c r="F4" s="316"/>
      <c r="I4" s="317"/>
      <c r="J4" s="318"/>
      <c r="K4" s="318"/>
      <c r="L4" s="320"/>
      <c r="M4" s="321"/>
      <c r="N4" s="321"/>
      <c r="O4" s="322"/>
      <c r="S4" s="314"/>
      <c r="T4" s="314"/>
    </row>
    <row r="5" spans="1:20" ht="15.75">
      <c r="A5" s="307"/>
      <c r="B5" s="307"/>
      <c r="C5" s="179"/>
      <c r="D5" s="319" t="s">
        <v>152</v>
      </c>
      <c r="E5" s="316"/>
      <c r="F5" s="316"/>
      <c r="I5" s="317"/>
      <c r="J5" s="318"/>
      <c r="K5" s="319"/>
      <c r="L5" s="320"/>
      <c r="M5" s="321"/>
      <c r="N5" s="321"/>
      <c r="O5" s="322"/>
      <c r="S5" s="314"/>
      <c r="T5" s="314"/>
    </row>
    <row r="6" spans="4:15" ht="15">
      <c r="D6" s="319" t="s">
        <v>312</v>
      </c>
      <c r="I6" s="317"/>
      <c r="J6" s="318"/>
      <c r="K6" s="319"/>
      <c r="L6" s="320"/>
      <c r="M6" s="321"/>
      <c r="N6" s="321"/>
      <c r="O6" s="322"/>
    </row>
    <row r="7" spans="4:15" ht="15">
      <c r="D7" s="319"/>
      <c r="I7" s="317"/>
      <c r="J7" s="318"/>
      <c r="K7" s="319"/>
      <c r="L7" s="320"/>
      <c r="M7" s="321"/>
      <c r="N7" s="321"/>
      <c r="O7" s="322"/>
    </row>
    <row r="8" spans="2:15" ht="15" customHeight="1">
      <c r="B8" s="490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</row>
    <row r="9" spans="2:15" ht="12.75">
      <c r="B9" s="307"/>
      <c r="C9" s="307"/>
      <c r="D9" s="325"/>
      <c r="E9" s="307"/>
      <c r="F9" s="307"/>
      <c r="G9" s="307"/>
      <c r="H9" s="325"/>
      <c r="I9" s="325"/>
      <c r="J9" s="325"/>
      <c r="K9" s="325"/>
      <c r="L9" s="307"/>
      <c r="M9" s="307"/>
      <c r="N9" s="307"/>
      <c r="O9" s="307"/>
    </row>
    <row r="10" spans="2:15" ht="12.75">
      <c r="B10" s="307"/>
      <c r="C10" s="307"/>
      <c r="D10" s="325"/>
      <c r="E10" s="307"/>
      <c r="F10" s="307"/>
      <c r="G10" s="307"/>
      <c r="H10" s="325"/>
      <c r="I10" s="325"/>
      <c r="J10" s="325"/>
      <c r="K10" s="325"/>
      <c r="L10" s="325"/>
      <c r="M10" s="325"/>
      <c r="N10" s="307"/>
      <c r="O10" s="307"/>
    </row>
    <row r="11" spans="1:20" ht="18.75">
      <c r="A11" s="307"/>
      <c r="B11" s="307"/>
      <c r="C11" s="310"/>
      <c r="D11" s="310"/>
      <c r="E11" s="310"/>
      <c r="F11" s="310"/>
      <c r="G11" s="310"/>
      <c r="H11" s="310"/>
      <c r="I11" s="310"/>
      <c r="J11" s="324" t="s">
        <v>289</v>
      </c>
      <c r="K11" s="325"/>
      <c r="L11" s="326"/>
      <c r="M11" s="327"/>
      <c r="N11" s="179"/>
      <c r="O11" s="179"/>
      <c r="P11" s="309"/>
      <c r="Q11" s="328"/>
      <c r="R11" s="329"/>
      <c r="S11" s="330"/>
      <c r="T11" s="331"/>
    </row>
    <row r="12" spans="1:20" ht="63" customHeight="1">
      <c r="A12" s="307"/>
      <c r="B12" s="307"/>
      <c r="C12" s="310"/>
      <c r="D12" s="310"/>
      <c r="E12" s="310"/>
      <c r="F12" s="310"/>
      <c r="G12" s="310"/>
      <c r="I12" s="372"/>
      <c r="J12" s="500" t="s">
        <v>290</v>
      </c>
      <c r="K12" s="500"/>
      <c r="L12" s="500"/>
      <c r="M12" s="500"/>
      <c r="P12" s="309"/>
      <c r="Q12" s="328"/>
      <c r="R12" s="329"/>
      <c r="S12" s="330"/>
      <c r="T12" s="332"/>
    </row>
    <row r="13" spans="1:20" ht="18.75">
      <c r="A13" s="307"/>
      <c r="B13" s="307"/>
      <c r="C13" s="310"/>
      <c r="D13" s="310"/>
      <c r="E13" s="310"/>
      <c r="F13" s="310"/>
      <c r="G13" s="310"/>
      <c r="H13" s="310"/>
      <c r="I13" s="310"/>
      <c r="J13" s="309"/>
      <c r="K13" s="333"/>
      <c r="L13" s="333"/>
      <c r="M13" s="333"/>
      <c r="N13" s="179"/>
      <c r="O13" s="179"/>
      <c r="P13" s="309"/>
      <c r="Q13" s="328"/>
      <c r="R13" s="329"/>
      <c r="S13" s="330"/>
      <c r="T13" s="332"/>
    </row>
    <row r="14" spans="1:16" ht="18.75" customHeight="1">
      <c r="A14" s="307"/>
      <c r="B14" s="307"/>
      <c r="C14" s="334"/>
      <c r="D14" s="335"/>
      <c r="E14" s="334"/>
      <c r="F14" s="334"/>
      <c r="G14" s="334"/>
      <c r="H14" s="335"/>
      <c r="I14" s="335"/>
      <c r="J14" s="333"/>
      <c r="K14" s="333"/>
      <c r="L14" s="333"/>
      <c r="M14" s="333"/>
      <c r="N14" s="334"/>
      <c r="O14" s="334"/>
      <c r="P14" s="334"/>
    </row>
    <row r="15" spans="1:16" ht="18.75" customHeight="1">
      <c r="A15" s="307"/>
      <c r="B15" s="307"/>
      <c r="C15" s="492" t="s">
        <v>291</v>
      </c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336"/>
      <c r="P15" s="334"/>
    </row>
    <row r="16" spans="1:16" ht="17.25" customHeight="1">
      <c r="A16" s="307"/>
      <c r="B16" s="307"/>
      <c r="C16" s="334"/>
      <c r="D16" s="335"/>
      <c r="E16" s="334"/>
      <c r="F16" s="334"/>
      <c r="G16" s="334"/>
      <c r="H16" s="335"/>
      <c r="I16" s="335"/>
      <c r="J16" s="333"/>
      <c r="K16" s="333"/>
      <c r="L16" s="333"/>
      <c r="M16" s="333"/>
      <c r="N16" s="334"/>
      <c r="O16" s="334"/>
      <c r="P16" s="334"/>
    </row>
    <row r="17" spans="1:16" ht="12.75">
      <c r="A17" s="307"/>
      <c r="B17" s="307"/>
      <c r="C17" s="337"/>
      <c r="D17" s="338"/>
      <c r="E17" s="339"/>
      <c r="F17" s="339"/>
      <c r="G17" s="339"/>
      <c r="H17" s="338"/>
      <c r="I17" s="338"/>
      <c r="J17" s="338"/>
      <c r="K17" s="338"/>
      <c r="L17" s="338"/>
      <c r="M17" s="338"/>
      <c r="N17" s="340"/>
      <c r="O17" s="334"/>
      <c r="P17" s="334"/>
    </row>
    <row r="18" spans="1:16" ht="15.75">
      <c r="A18" s="307"/>
      <c r="B18" s="307"/>
      <c r="C18" s="341"/>
      <c r="D18" s="492" t="s">
        <v>292</v>
      </c>
      <c r="E18" s="492"/>
      <c r="F18" s="492"/>
      <c r="G18" s="492"/>
      <c r="H18" s="492"/>
      <c r="I18" s="492"/>
      <c r="J18" s="492"/>
      <c r="K18" s="492"/>
      <c r="L18" s="492"/>
      <c r="M18" s="492"/>
      <c r="N18" s="342"/>
      <c r="O18" s="334"/>
      <c r="P18" s="334"/>
    </row>
    <row r="19" spans="1:27" ht="18.75">
      <c r="A19" s="307"/>
      <c r="B19" s="307"/>
      <c r="C19" s="341"/>
      <c r="D19" s="336"/>
      <c r="E19" s="343" t="s">
        <v>293</v>
      </c>
      <c r="F19" s="343"/>
      <c r="H19" s="493" t="s">
        <v>63</v>
      </c>
      <c r="I19" s="493"/>
      <c r="J19" s="493"/>
      <c r="K19" s="344"/>
      <c r="L19" s="345"/>
      <c r="M19" s="345"/>
      <c r="N19" s="346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</row>
    <row r="20" spans="1:27" ht="18.75">
      <c r="A20" s="307"/>
      <c r="B20" s="307"/>
      <c r="C20" s="341"/>
      <c r="D20" s="348">
        <f>'субабоненты  по напр'!O15</f>
        <v>41820</v>
      </c>
      <c r="E20" s="310"/>
      <c r="F20" s="310"/>
      <c r="G20" s="310"/>
      <c r="H20" s="310"/>
      <c r="I20" s="310"/>
      <c r="J20" s="325"/>
      <c r="K20" s="349"/>
      <c r="L20" s="347"/>
      <c r="M20" s="347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</row>
    <row r="21" spans="1:16" ht="12.75">
      <c r="A21" s="307"/>
      <c r="B21" s="307"/>
      <c r="C21" s="341"/>
      <c r="D21" s="335"/>
      <c r="E21" s="334"/>
      <c r="F21" s="334"/>
      <c r="G21" s="334"/>
      <c r="H21" s="335"/>
      <c r="I21" s="335"/>
      <c r="J21" s="335"/>
      <c r="K21" s="335"/>
      <c r="L21" s="335"/>
      <c r="M21" s="335"/>
      <c r="N21" s="342"/>
      <c r="O21" s="334"/>
      <c r="P21" s="334"/>
    </row>
    <row r="22" spans="1:16" ht="12.75">
      <c r="A22" s="307"/>
      <c r="B22" s="307"/>
      <c r="C22" s="341"/>
      <c r="D22" s="494" t="s">
        <v>0</v>
      </c>
      <c r="E22" s="495" t="s">
        <v>294</v>
      </c>
      <c r="F22" s="495" t="s">
        <v>295</v>
      </c>
      <c r="G22" s="497" t="s">
        <v>296</v>
      </c>
      <c r="H22" s="499" t="s">
        <v>297</v>
      </c>
      <c r="I22" s="499"/>
      <c r="J22" s="499"/>
      <c r="K22" s="499"/>
      <c r="L22" s="499"/>
      <c r="M22" s="499"/>
      <c r="N22" s="342"/>
      <c r="O22" s="334"/>
      <c r="P22" s="334"/>
    </row>
    <row r="23" spans="1:16" ht="27.75" customHeight="1">
      <c r="A23" s="307"/>
      <c r="B23" s="307"/>
      <c r="C23" s="341"/>
      <c r="D23" s="494"/>
      <c r="E23" s="496"/>
      <c r="F23" s="496"/>
      <c r="G23" s="498"/>
      <c r="H23" s="350" t="s">
        <v>1</v>
      </c>
      <c r="I23" s="350" t="s">
        <v>159</v>
      </c>
      <c r="J23" s="350" t="s">
        <v>2</v>
      </c>
      <c r="K23" s="350" t="s">
        <v>17</v>
      </c>
      <c r="L23" s="350" t="s">
        <v>18</v>
      </c>
      <c r="M23" s="350" t="s">
        <v>3</v>
      </c>
      <c r="N23" s="342"/>
      <c r="O23" s="334"/>
      <c r="P23" s="334"/>
    </row>
    <row r="24" spans="1:16" ht="12.75">
      <c r="A24" s="307"/>
      <c r="B24" s="307"/>
      <c r="C24" s="341"/>
      <c r="D24" s="351">
        <v>1</v>
      </c>
      <c r="E24" s="352" t="s">
        <v>298</v>
      </c>
      <c r="F24" s="352" t="s">
        <v>313</v>
      </c>
      <c r="G24" s="353" t="s">
        <v>262</v>
      </c>
      <c r="H24" s="353"/>
      <c r="I24" s="353"/>
      <c r="J24" s="353"/>
      <c r="K24" s="353"/>
      <c r="L24" s="353"/>
      <c r="M24" s="353"/>
      <c r="N24" s="342"/>
      <c r="O24" s="334"/>
      <c r="P24" s="334"/>
    </row>
    <row r="25" spans="1:16" ht="12.75">
      <c r="A25" s="307"/>
      <c r="B25" s="307"/>
      <c r="C25" s="341"/>
      <c r="D25" s="351" t="s">
        <v>163</v>
      </c>
      <c r="E25" s="352" t="s">
        <v>299</v>
      </c>
      <c r="F25" s="352"/>
      <c r="G25" s="353" t="s">
        <v>262</v>
      </c>
      <c r="H25" s="353"/>
      <c r="I25" s="353"/>
      <c r="J25" s="353"/>
      <c r="K25" s="353"/>
      <c r="L25" s="354"/>
      <c r="M25" s="354"/>
      <c r="N25" s="342"/>
      <c r="O25" s="334"/>
      <c r="P25" s="334"/>
    </row>
    <row r="26" spans="1:16" ht="12.75">
      <c r="A26" s="307"/>
      <c r="B26" s="307"/>
      <c r="C26" s="341"/>
      <c r="D26" s="351" t="s">
        <v>165</v>
      </c>
      <c r="E26" s="352" t="s">
        <v>300</v>
      </c>
      <c r="F26" s="352"/>
      <c r="G26" s="353" t="s">
        <v>262</v>
      </c>
      <c r="H26" s="353"/>
      <c r="I26" s="353"/>
      <c r="J26" s="353"/>
      <c r="K26" s="353"/>
      <c r="L26" s="353"/>
      <c r="M26" s="353"/>
      <c r="N26" s="342"/>
      <c r="O26" s="334"/>
      <c r="P26" s="334"/>
    </row>
    <row r="27" spans="1:16" ht="12.75">
      <c r="A27" s="307"/>
      <c r="B27" s="307"/>
      <c r="C27" s="341"/>
      <c r="D27" s="351">
        <v>2</v>
      </c>
      <c r="E27" s="355" t="s">
        <v>301</v>
      </c>
      <c r="F27" s="355"/>
      <c r="G27" s="353" t="s">
        <v>262</v>
      </c>
      <c r="H27" s="353"/>
      <c r="I27" s="353"/>
      <c r="J27" s="353"/>
      <c r="K27" s="353"/>
      <c r="L27" s="353"/>
      <c r="M27" s="353"/>
      <c r="N27" s="342"/>
      <c r="O27" s="334"/>
      <c r="P27" s="334"/>
    </row>
    <row r="28" spans="1:16" ht="12.75" customHeight="1">
      <c r="A28" s="307"/>
      <c r="B28" s="307"/>
      <c r="C28" s="341"/>
      <c r="D28" s="351" t="s">
        <v>169</v>
      </c>
      <c r="E28" s="352" t="s">
        <v>302</v>
      </c>
      <c r="F28" s="352"/>
      <c r="G28" s="353" t="s">
        <v>262</v>
      </c>
      <c r="H28" s="356">
        <f>L28+M28</f>
        <v>59112</v>
      </c>
      <c r="I28" s="353"/>
      <c r="J28" s="353"/>
      <c r="K28" s="353"/>
      <c r="L28" s="357">
        <f>'Приложение №4'!G16*1000</f>
        <v>56943</v>
      </c>
      <c r="M28" s="358">
        <f>'Приложение №4'!G17*1000</f>
        <v>2169</v>
      </c>
      <c r="N28" s="342"/>
      <c r="O28" s="334"/>
      <c r="P28" s="334"/>
    </row>
    <row r="29" spans="1:16" ht="12.75">
      <c r="A29" s="307"/>
      <c r="B29" s="307"/>
      <c r="C29" s="341"/>
      <c r="D29" s="351" t="s">
        <v>303</v>
      </c>
      <c r="E29" s="352" t="s">
        <v>304</v>
      </c>
      <c r="F29" s="352"/>
      <c r="G29" s="353" t="s">
        <v>262</v>
      </c>
      <c r="H29" s="356"/>
      <c r="I29" s="353"/>
      <c r="J29" s="353"/>
      <c r="K29" s="353"/>
      <c r="L29" s="358"/>
      <c r="M29" s="358"/>
      <c r="N29" s="342"/>
      <c r="O29" s="334"/>
      <c r="P29" s="334"/>
    </row>
    <row r="30" spans="1:16" ht="12.75">
      <c r="A30" s="307"/>
      <c r="B30" s="307"/>
      <c r="C30" s="341"/>
      <c r="D30" s="351">
        <v>3</v>
      </c>
      <c r="E30" s="352" t="s">
        <v>305</v>
      </c>
      <c r="F30" s="352"/>
      <c r="G30" s="353" t="s">
        <v>262</v>
      </c>
      <c r="H30" s="356"/>
      <c r="I30" s="353"/>
      <c r="J30" s="353"/>
      <c r="K30" s="353"/>
      <c r="L30" s="358"/>
      <c r="M30" s="358"/>
      <c r="N30" s="342"/>
      <c r="O30" s="334"/>
      <c r="P30" s="334"/>
    </row>
    <row r="31" spans="1:16" ht="12.75">
      <c r="A31" s="307"/>
      <c r="B31" s="307"/>
      <c r="C31" s="341"/>
      <c r="D31" s="351" t="s">
        <v>171</v>
      </c>
      <c r="E31" s="352" t="s">
        <v>306</v>
      </c>
      <c r="F31" s="352"/>
      <c r="G31" s="353" t="s">
        <v>262</v>
      </c>
      <c r="H31" s="356"/>
      <c r="I31" s="353"/>
      <c r="J31" s="353"/>
      <c r="K31" s="353"/>
      <c r="L31" s="358"/>
      <c r="M31" s="358"/>
      <c r="N31" s="342"/>
      <c r="O31" s="334"/>
      <c r="P31" s="334"/>
    </row>
    <row r="32" spans="1:16" ht="12.75">
      <c r="A32" s="307"/>
      <c r="B32" s="307"/>
      <c r="C32" s="341"/>
      <c r="D32" s="351" t="s">
        <v>307</v>
      </c>
      <c r="E32" s="352" t="s">
        <v>308</v>
      </c>
      <c r="F32" s="352"/>
      <c r="G32" s="353" t="s">
        <v>262</v>
      </c>
      <c r="H32" s="356"/>
      <c r="I32" s="353"/>
      <c r="J32" s="353"/>
      <c r="K32" s="353"/>
      <c r="L32" s="358"/>
      <c r="M32" s="358"/>
      <c r="N32" s="342"/>
      <c r="O32" s="334"/>
      <c r="P32" s="334"/>
    </row>
    <row r="33" spans="1:16" ht="12.75">
      <c r="A33" s="307"/>
      <c r="B33" s="307"/>
      <c r="C33" s="341"/>
      <c r="D33" s="351">
        <v>4</v>
      </c>
      <c r="E33" s="359" t="s">
        <v>309</v>
      </c>
      <c r="F33" s="359"/>
      <c r="G33" s="353" t="s">
        <v>262</v>
      </c>
      <c r="H33" s="356">
        <f>L33+M33</f>
        <v>59112</v>
      </c>
      <c r="I33" s="353"/>
      <c r="J33" s="353"/>
      <c r="K33" s="353"/>
      <c r="L33" s="357">
        <f>L28</f>
        <v>56943</v>
      </c>
      <c r="M33" s="357">
        <f>M28</f>
        <v>2169</v>
      </c>
      <c r="N33" s="342"/>
      <c r="O33" s="334"/>
      <c r="P33" s="334"/>
    </row>
    <row r="34" spans="1:16" ht="12.75">
      <c r="A34" s="307"/>
      <c r="B34" s="307"/>
      <c r="C34" s="341"/>
      <c r="D34" s="351">
        <v>5</v>
      </c>
      <c r="E34" s="359" t="s">
        <v>310</v>
      </c>
      <c r="F34" s="359"/>
      <c r="G34" s="353" t="s">
        <v>311</v>
      </c>
      <c r="H34" s="356">
        <f>L34+M34</f>
        <v>691</v>
      </c>
      <c r="I34" s="353"/>
      <c r="J34" s="353"/>
      <c r="K34" s="353"/>
      <c r="L34" s="353">
        <f>'Приложение №4'!G20*1000</f>
        <v>623</v>
      </c>
      <c r="M34" s="353">
        <f>'Приложение №4'!G21*1000</f>
        <v>68</v>
      </c>
      <c r="N34" s="342"/>
      <c r="O34" s="334"/>
      <c r="P34" s="334"/>
    </row>
    <row r="35" spans="1:16" ht="12.75">
      <c r="A35" s="307"/>
      <c r="B35" s="307"/>
      <c r="C35" s="341"/>
      <c r="D35" s="335"/>
      <c r="E35" s="360"/>
      <c r="F35" s="360"/>
      <c r="G35" s="360"/>
      <c r="H35" s="335"/>
      <c r="I35" s="335"/>
      <c r="J35" s="335"/>
      <c r="K35" s="335"/>
      <c r="L35" s="335"/>
      <c r="M35" s="335"/>
      <c r="N35" s="342"/>
      <c r="O35" s="334"/>
      <c r="P35" s="334"/>
    </row>
    <row r="36" spans="1:16" ht="12.75">
      <c r="A36" s="307"/>
      <c r="B36" s="307"/>
      <c r="C36" s="341"/>
      <c r="D36" s="335"/>
      <c r="E36" s="360"/>
      <c r="F36" s="360"/>
      <c r="G36" s="360"/>
      <c r="H36" s="335"/>
      <c r="I36" s="335"/>
      <c r="J36" s="335"/>
      <c r="K36" s="335"/>
      <c r="L36" s="335"/>
      <c r="M36" s="335"/>
      <c r="N36" s="342"/>
      <c r="O36" s="334"/>
      <c r="P36" s="334"/>
    </row>
    <row r="37" spans="1:16" ht="12.75">
      <c r="A37" s="307"/>
      <c r="B37" s="307"/>
      <c r="C37" s="341"/>
      <c r="D37" s="335"/>
      <c r="E37" s="360"/>
      <c r="F37" s="360"/>
      <c r="G37" s="360"/>
      <c r="H37" s="335"/>
      <c r="I37" s="335"/>
      <c r="J37" s="335"/>
      <c r="K37" s="335"/>
      <c r="L37" s="335"/>
      <c r="M37" s="335"/>
      <c r="N37" s="342"/>
      <c r="O37" s="334"/>
      <c r="P37" s="334"/>
    </row>
    <row r="38" spans="1:16" ht="14.25">
      <c r="A38" s="307"/>
      <c r="B38" s="307"/>
      <c r="C38" s="341"/>
      <c r="D38" s="183" t="s">
        <v>133</v>
      </c>
      <c r="E38" s="185"/>
      <c r="F38" s="186"/>
      <c r="G38" s="187"/>
      <c r="H38" s="335"/>
      <c r="I38" s="335"/>
      <c r="J38" s="183" t="s">
        <v>143</v>
      </c>
      <c r="K38" s="184"/>
      <c r="L38" s="335"/>
      <c r="M38" s="335"/>
      <c r="N38" s="342"/>
      <c r="O38" s="334"/>
      <c r="P38" s="334"/>
    </row>
    <row r="39" spans="1:16" ht="14.25">
      <c r="A39" s="307"/>
      <c r="B39" s="307"/>
      <c r="C39" s="341"/>
      <c r="D39" s="183" t="s">
        <v>145</v>
      </c>
      <c r="E39" s="185"/>
      <c r="F39" s="186"/>
      <c r="G39" s="187"/>
      <c r="H39" s="335"/>
      <c r="I39" s="335"/>
      <c r="J39" s="188" t="s">
        <v>130</v>
      </c>
      <c r="K39" s="184"/>
      <c r="L39" s="335"/>
      <c r="M39" s="335"/>
      <c r="N39" s="342"/>
      <c r="O39" s="334"/>
      <c r="P39" s="334"/>
    </row>
    <row r="40" spans="1:16" ht="14.25">
      <c r="A40" s="307"/>
      <c r="B40" s="307"/>
      <c r="C40" s="341"/>
      <c r="D40" s="189" t="s">
        <v>127</v>
      </c>
      <c r="E40" s="185"/>
      <c r="F40" s="186"/>
      <c r="G40" s="187"/>
      <c r="H40" s="335"/>
      <c r="I40" s="335"/>
      <c r="J40" s="188" t="s">
        <v>63</v>
      </c>
      <c r="K40" s="188"/>
      <c r="L40" s="335"/>
      <c r="M40" s="335"/>
      <c r="N40" s="342"/>
      <c r="O40" s="334"/>
      <c r="P40" s="334"/>
    </row>
    <row r="41" spans="1:16" ht="14.25">
      <c r="A41" s="307"/>
      <c r="B41" s="307"/>
      <c r="C41" s="341"/>
      <c r="D41" s="142"/>
      <c r="E41" s="142"/>
      <c r="F41" s="142"/>
      <c r="G41" s="142"/>
      <c r="H41" s="335"/>
      <c r="I41" s="335"/>
      <c r="J41" s="188" t="s">
        <v>149</v>
      </c>
      <c r="K41" s="177"/>
      <c r="L41" s="335"/>
      <c r="M41" s="335"/>
      <c r="N41" s="342"/>
      <c r="O41" s="334"/>
      <c r="P41" s="334"/>
    </row>
    <row r="42" spans="1:16" ht="14.25">
      <c r="A42" s="307"/>
      <c r="B42" s="307"/>
      <c r="C42" s="341"/>
      <c r="D42" s="190" t="s">
        <v>229</v>
      </c>
      <c r="E42" s="142"/>
      <c r="F42" s="142"/>
      <c r="G42" s="142"/>
      <c r="H42" s="361"/>
      <c r="I42" s="361"/>
      <c r="J42" s="190" t="s">
        <v>228</v>
      </c>
      <c r="K42" s="180"/>
      <c r="L42" s="361"/>
      <c r="M42" s="361"/>
      <c r="N42" s="342"/>
      <c r="O42" s="334"/>
      <c r="P42" s="334"/>
    </row>
    <row r="43" spans="1:16" ht="12.75">
      <c r="A43" s="307"/>
      <c r="B43" s="307"/>
      <c r="C43" s="34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342"/>
      <c r="O43" s="334"/>
      <c r="P43" s="334"/>
    </row>
    <row r="44" spans="1:16" ht="12.75">
      <c r="A44" s="307"/>
      <c r="B44" s="307"/>
      <c r="C44" s="362"/>
      <c r="D44" s="363"/>
      <c r="E44" s="364"/>
      <c r="F44" s="364"/>
      <c r="G44" s="364"/>
      <c r="H44" s="363"/>
      <c r="I44" s="363"/>
      <c r="J44" s="363"/>
      <c r="K44" s="363"/>
      <c r="L44" s="363"/>
      <c r="M44" s="363"/>
      <c r="N44" s="365"/>
      <c r="O44" s="334"/>
      <c r="P44" s="334"/>
    </row>
    <row r="45" spans="1:16" ht="14.25" customHeight="1">
      <c r="A45" s="307"/>
      <c r="B45" s="307"/>
      <c r="C45" s="334"/>
      <c r="D45" s="335"/>
      <c r="E45" s="334"/>
      <c r="F45" s="334"/>
      <c r="G45" s="334"/>
      <c r="H45" s="335"/>
      <c r="I45" s="335"/>
      <c r="J45" s="335"/>
      <c r="K45" s="335"/>
      <c r="L45" s="335"/>
      <c r="M45" s="335"/>
      <c r="N45" s="334"/>
      <c r="O45" s="334"/>
      <c r="P45" s="334"/>
    </row>
    <row r="46" spans="1:16" ht="15.75">
      <c r="A46" s="307"/>
      <c r="B46" s="307"/>
      <c r="C46" s="119"/>
      <c r="D46" s="366"/>
      <c r="E46" s="367"/>
      <c r="F46" s="367"/>
      <c r="G46" s="367"/>
      <c r="H46" s="366"/>
      <c r="I46" s="366"/>
      <c r="J46" s="119"/>
      <c r="K46" s="366"/>
      <c r="L46" s="366"/>
      <c r="M46" s="366"/>
      <c r="N46" s="334"/>
      <c r="O46" s="334"/>
      <c r="P46" s="334"/>
    </row>
    <row r="47" spans="1:16" ht="15.75">
      <c r="A47" s="307"/>
      <c r="B47" s="307"/>
      <c r="C47" s="179"/>
      <c r="D47" s="366"/>
      <c r="E47" s="367"/>
      <c r="F47" s="367"/>
      <c r="G47" s="367"/>
      <c r="H47" s="366"/>
      <c r="I47" s="366"/>
      <c r="J47" s="179"/>
      <c r="K47" s="366"/>
      <c r="L47" s="366"/>
      <c r="M47" s="366"/>
      <c r="N47" s="334"/>
      <c r="O47" s="334"/>
      <c r="P47" s="334"/>
    </row>
    <row r="48" spans="2:16" ht="15.75">
      <c r="B48" s="307"/>
      <c r="C48" s="179"/>
      <c r="D48" s="366"/>
      <c r="E48" s="367"/>
      <c r="F48" s="367"/>
      <c r="G48" s="367"/>
      <c r="H48" s="366"/>
      <c r="I48" s="366"/>
      <c r="J48" s="179"/>
      <c r="K48" s="366"/>
      <c r="L48" s="366"/>
      <c r="M48" s="366"/>
      <c r="N48" s="334"/>
      <c r="O48" s="334"/>
      <c r="P48" s="368"/>
    </row>
    <row r="49" spans="3:16" ht="15.75">
      <c r="C49" s="314"/>
      <c r="D49" s="369"/>
      <c r="E49" s="370"/>
      <c r="F49" s="370"/>
      <c r="G49" s="370"/>
      <c r="H49" s="369"/>
      <c r="I49" s="369"/>
      <c r="J49" s="314"/>
      <c r="K49" s="369"/>
      <c r="L49" s="369"/>
      <c r="M49" s="369"/>
      <c r="N49" s="368"/>
      <c r="O49" s="368"/>
      <c r="P49" s="368"/>
    </row>
    <row r="50" spans="3:16" ht="15.75">
      <c r="C50" s="1"/>
      <c r="D50" s="369"/>
      <c r="E50" s="370"/>
      <c r="F50" s="370"/>
      <c r="G50" s="370"/>
      <c r="H50" s="369"/>
      <c r="I50" s="369"/>
      <c r="J50" s="1"/>
      <c r="K50" s="369"/>
      <c r="L50" s="369"/>
      <c r="M50" s="369"/>
      <c r="N50" s="368"/>
      <c r="O50" s="368"/>
      <c r="P50" s="368"/>
    </row>
    <row r="51" spans="3:16" ht="12.75">
      <c r="C51" s="368"/>
      <c r="D51" s="371"/>
      <c r="E51" s="368"/>
      <c r="F51" s="368"/>
      <c r="G51" s="368"/>
      <c r="H51" s="371"/>
      <c r="I51" s="371"/>
      <c r="J51" s="371"/>
      <c r="K51" s="371"/>
      <c r="L51" s="371"/>
      <c r="M51" s="371"/>
      <c r="N51" s="368"/>
      <c r="O51" s="368"/>
      <c r="P51" s="368"/>
    </row>
    <row r="52" spans="3:16" ht="12.75">
      <c r="C52" s="368"/>
      <c r="D52" s="371"/>
      <c r="E52" s="368"/>
      <c r="F52" s="368"/>
      <c r="G52" s="368"/>
      <c r="H52" s="371"/>
      <c r="I52" s="371"/>
      <c r="J52" s="371"/>
      <c r="K52" s="371"/>
      <c r="L52" s="371"/>
      <c r="M52" s="371"/>
      <c r="N52" s="368"/>
      <c r="O52" s="368"/>
      <c r="P52" s="368"/>
    </row>
    <row r="53" spans="3:16" ht="12.75">
      <c r="C53" s="368"/>
      <c r="D53" s="371"/>
      <c r="E53" s="368"/>
      <c r="F53" s="368"/>
      <c r="G53" s="368"/>
      <c r="H53" s="371"/>
      <c r="I53" s="371"/>
      <c r="J53" s="371"/>
      <c r="K53" s="371"/>
      <c r="L53" s="371"/>
      <c r="M53" s="371"/>
      <c r="N53" s="368"/>
      <c r="O53" s="368"/>
      <c r="P53" s="368"/>
    </row>
    <row r="54" spans="3:16" ht="12.75">
      <c r="C54" s="368"/>
      <c r="D54" s="371"/>
      <c r="E54" s="368"/>
      <c r="F54" s="368"/>
      <c r="G54" s="368"/>
      <c r="H54" s="371"/>
      <c r="I54" s="371"/>
      <c r="J54" s="371"/>
      <c r="K54" s="371"/>
      <c r="L54" s="371"/>
      <c r="M54" s="371"/>
      <c r="N54" s="368"/>
      <c r="O54" s="368"/>
      <c r="P54" s="368"/>
    </row>
    <row r="55" spans="3:16" ht="12.75">
      <c r="C55" s="368"/>
      <c r="D55" s="371"/>
      <c r="E55" s="368"/>
      <c r="F55" s="368"/>
      <c r="G55" s="368"/>
      <c r="H55" s="371"/>
      <c r="I55" s="371"/>
      <c r="J55" s="371"/>
      <c r="K55" s="371"/>
      <c r="L55" s="371"/>
      <c r="M55" s="371"/>
      <c r="N55" s="368"/>
      <c r="O55" s="368"/>
      <c r="P55" s="368"/>
    </row>
    <row r="56" spans="3:16" ht="12.75">
      <c r="C56" s="368"/>
      <c r="D56" s="371"/>
      <c r="E56" s="368"/>
      <c r="F56" s="368"/>
      <c r="G56" s="368"/>
      <c r="H56" s="371"/>
      <c r="I56" s="371"/>
      <c r="J56" s="371"/>
      <c r="K56" s="371"/>
      <c r="L56" s="371"/>
      <c r="M56" s="371"/>
      <c r="N56" s="368"/>
      <c r="O56" s="368"/>
      <c r="P56" s="368"/>
    </row>
    <row r="57" spans="3:16" ht="12.75">
      <c r="C57" s="368"/>
      <c r="D57" s="371"/>
      <c r="E57" s="368"/>
      <c r="F57" s="368"/>
      <c r="G57" s="368"/>
      <c r="H57" s="371"/>
      <c r="I57" s="371"/>
      <c r="J57" s="371"/>
      <c r="K57" s="371"/>
      <c r="L57" s="371"/>
      <c r="M57" s="371"/>
      <c r="N57" s="368"/>
      <c r="O57" s="368"/>
      <c r="P57" s="368"/>
    </row>
    <row r="58" spans="3:16" ht="12.75">
      <c r="C58" s="368"/>
      <c r="D58" s="371"/>
      <c r="E58" s="368"/>
      <c r="F58" s="368"/>
      <c r="G58" s="368"/>
      <c r="H58" s="371"/>
      <c r="I58" s="371"/>
      <c r="J58" s="371"/>
      <c r="K58" s="371"/>
      <c r="L58" s="371"/>
      <c r="M58" s="371"/>
      <c r="N58" s="368"/>
      <c r="O58" s="368"/>
      <c r="P58" s="368"/>
    </row>
    <row r="59" spans="3:16" ht="12.75">
      <c r="C59" s="368"/>
      <c r="D59" s="371"/>
      <c r="E59" s="368"/>
      <c r="F59" s="368"/>
      <c r="G59" s="368"/>
      <c r="H59" s="371"/>
      <c r="I59" s="371"/>
      <c r="J59" s="371"/>
      <c r="K59" s="371"/>
      <c r="L59" s="371"/>
      <c r="M59" s="371"/>
      <c r="N59" s="368"/>
      <c r="O59" s="368"/>
      <c r="P59" s="368"/>
    </row>
    <row r="60" spans="3:16" ht="12.75">
      <c r="C60" s="368"/>
      <c r="D60" s="371"/>
      <c r="E60" s="368"/>
      <c r="F60" s="368"/>
      <c r="G60" s="368"/>
      <c r="H60" s="371"/>
      <c r="I60" s="371"/>
      <c r="J60" s="371"/>
      <c r="K60" s="371"/>
      <c r="L60" s="371"/>
      <c r="M60" s="371"/>
      <c r="N60" s="368"/>
      <c r="O60" s="368"/>
      <c r="P60" s="368"/>
    </row>
    <row r="61" spans="3:16" ht="12.75">
      <c r="C61" s="368"/>
      <c r="D61" s="371"/>
      <c r="E61" s="368"/>
      <c r="F61" s="368"/>
      <c r="G61" s="368"/>
      <c r="H61" s="371"/>
      <c r="I61" s="371"/>
      <c r="J61" s="371"/>
      <c r="K61" s="371"/>
      <c r="L61" s="371"/>
      <c r="M61" s="371"/>
      <c r="N61" s="368"/>
      <c r="O61" s="368"/>
      <c r="P61" s="368"/>
    </row>
    <row r="62" spans="3:16" ht="12.75">
      <c r="C62" s="368"/>
      <c r="D62" s="371"/>
      <c r="E62" s="368"/>
      <c r="F62" s="368"/>
      <c r="G62" s="368"/>
      <c r="H62" s="371"/>
      <c r="I62" s="371"/>
      <c r="J62" s="371"/>
      <c r="K62" s="371"/>
      <c r="L62" s="371"/>
      <c r="M62" s="371"/>
      <c r="N62" s="368"/>
      <c r="O62" s="368"/>
      <c r="P62" s="368"/>
    </row>
    <row r="63" spans="3:16" ht="12.75">
      <c r="C63" s="368"/>
      <c r="D63" s="371"/>
      <c r="E63" s="368"/>
      <c r="F63" s="368"/>
      <c r="G63" s="368"/>
      <c r="H63" s="371"/>
      <c r="I63" s="371"/>
      <c r="J63" s="371"/>
      <c r="K63" s="371"/>
      <c r="L63" s="371"/>
      <c r="M63" s="371"/>
      <c r="N63" s="368"/>
      <c r="O63" s="368"/>
      <c r="P63" s="368"/>
    </row>
    <row r="64" spans="3:16" ht="12.75">
      <c r="C64" s="368"/>
      <c r="D64" s="371"/>
      <c r="E64" s="368"/>
      <c r="F64" s="368"/>
      <c r="G64" s="368"/>
      <c r="H64" s="371"/>
      <c r="I64" s="371"/>
      <c r="J64" s="371"/>
      <c r="K64" s="371"/>
      <c r="L64" s="371"/>
      <c r="M64" s="371"/>
      <c r="N64" s="368"/>
      <c r="O64" s="368"/>
      <c r="P64" s="368"/>
    </row>
    <row r="65" spans="3:16" ht="12.75">
      <c r="C65" s="368"/>
      <c r="D65" s="371"/>
      <c r="E65" s="368"/>
      <c r="F65" s="368"/>
      <c r="G65" s="368"/>
      <c r="H65" s="371"/>
      <c r="I65" s="371"/>
      <c r="J65" s="371"/>
      <c r="K65" s="371"/>
      <c r="L65" s="371"/>
      <c r="M65" s="371"/>
      <c r="N65" s="368"/>
      <c r="O65" s="368"/>
      <c r="P65" s="368"/>
    </row>
    <row r="66" spans="3:16" ht="12.75">
      <c r="C66" s="368"/>
      <c r="D66" s="371"/>
      <c r="E66" s="368"/>
      <c r="F66" s="368"/>
      <c r="G66" s="368"/>
      <c r="H66" s="371"/>
      <c r="I66" s="371"/>
      <c r="J66" s="371"/>
      <c r="K66" s="371"/>
      <c r="L66" s="371"/>
      <c r="M66" s="371"/>
      <c r="N66" s="368"/>
      <c r="O66" s="368"/>
      <c r="P66" s="368"/>
    </row>
    <row r="67" spans="3:16" ht="12.75">
      <c r="C67" s="368"/>
      <c r="D67" s="371"/>
      <c r="E67" s="368"/>
      <c r="F67" s="368"/>
      <c r="G67" s="368"/>
      <c r="H67" s="371"/>
      <c r="I67" s="371"/>
      <c r="J67" s="371"/>
      <c r="K67" s="371"/>
      <c r="L67" s="371"/>
      <c r="M67" s="371"/>
      <c r="N67" s="368"/>
      <c r="O67" s="368"/>
      <c r="P67" s="368"/>
    </row>
    <row r="68" spans="3:16" ht="12.75">
      <c r="C68" s="368"/>
      <c r="D68" s="371"/>
      <c r="E68" s="368"/>
      <c r="F68" s="368"/>
      <c r="G68" s="368"/>
      <c r="H68" s="371"/>
      <c r="I68" s="371"/>
      <c r="J68" s="371"/>
      <c r="K68" s="371"/>
      <c r="L68" s="371"/>
      <c r="M68" s="371"/>
      <c r="N68" s="368"/>
      <c r="O68" s="368"/>
      <c r="P68" s="368"/>
    </row>
    <row r="69" spans="3:16" ht="12.75">
      <c r="C69" s="368"/>
      <c r="D69" s="371"/>
      <c r="E69" s="368"/>
      <c r="F69" s="368"/>
      <c r="G69" s="368"/>
      <c r="H69" s="371"/>
      <c r="I69" s="371"/>
      <c r="J69" s="371"/>
      <c r="K69" s="371"/>
      <c r="L69" s="371"/>
      <c r="M69" s="371"/>
      <c r="N69" s="368"/>
      <c r="O69" s="368"/>
      <c r="P69" s="368"/>
    </row>
    <row r="70" spans="3:16" ht="12.75">
      <c r="C70" s="368"/>
      <c r="D70" s="371"/>
      <c r="E70" s="368"/>
      <c r="F70" s="368"/>
      <c r="G70" s="368"/>
      <c r="H70" s="371"/>
      <c r="I70" s="371"/>
      <c r="J70" s="371"/>
      <c r="K70" s="371"/>
      <c r="L70" s="371"/>
      <c r="M70" s="371"/>
      <c r="N70" s="368"/>
      <c r="O70" s="368"/>
      <c r="P70" s="368"/>
    </row>
    <row r="71" spans="3:16" ht="12.75">
      <c r="C71" s="368"/>
      <c r="D71" s="371"/>
      <c r="E71" s="368"/>
      <c r="F71" s="368"/>
      <c r="G71" s="368"/>
      <c r="H71" s="371"/>
      <c r="I71" s="371"/>
      <c r="J71" s="371"/>
      <c r="K71" s="371"/>
      <c r="L71" s="371"/>
      <c r="M71" s="371"/>
      <c r="N71" s="368"/>
      <c r="O71" s="368"/>
      <c r="P71" s="368"/>
    </row>
    <row r="72" spans="3:16" ht="12.75">
      <c r="C72" s="368"/>
      <c r="D72" s="371"/>
      <c r="E72" s="368"/>
      <c r="F72" s="368"/>
      <c r="G72" s="368"/>
      <c r="H72" s="371"/>
      <c r="I72" s="371"/>
      <c r="J72" s="371"/>
      <c r="K72" s="371"/>
      <c r="L72" s="371"/>
      <c r="M72" s="371"/>
      <c r="N72" s="368"/>
      <c r="O72" s="368"/>
      <c r="P72" s="368"/>
    </row>
    <row r="73" spans="3:16" ht="12.75">
      <c r="C73" s="368"/>
      <c r="D73" s="371"/>
      <c r="E73" s="368"/>
      <c r="F73" s="368"/>
      <c r="G73" s="368"/>
      <c r="H73" s="371"/>
      <c r="I73" s="371"/>
      <c r="J73" s="371"/>
      <c r="K73" s="371"/>
      <c r="L73" s="371"/>
      <c r="M73" s="371"/>
      <c r="N73" s="368"/>
      <c r="O73" s="368"/>
      <c r="P73" s="368"/>
    </row>
    <row r="74" spans="3:16" ht="12.75">
      <c r="C74" s="368"/>
      <c r="D74" s="371"/>
      <c r="E74" s="368"/>
      <c r="F74" s="368"/>
      <c r="G74" s="368"/>
      <c r="H74" s="371"/>
      <c r="I74" s="371"/>
      <c r="J74" s="371"/>
      <c r="K74" s="371"/>
      <c r="L74" s="371"/>
      <c r="M74" s="371"/>
      <c r="N74" s="368"/>
      <c r="O74" s="368"/>
      <c r="P74" s="368"/>
    </row>
    <row r="75" spans="3:16" ht="12.75">
      <c r="C75" s="368"/>
      <c r="D75" s="371"/>
      <c r="E75" s="368"/>
      <c r="F75" s="368"/>
      <c r="G75" s="368"/>
      <c r="H75" s="371"/>
      <c r="I75" s="371"/>
      <c r="J75" s="371"/>
      <c r="K75" s="371"/>
      <c r="L75" s="371"/>
      <c r="M75" s="371"/>
      <c r="N75" s="368"/>
      <c r="O75" s="368"/>
      <c r="P75" s="368"/>
    </row>
    <row r="76" spans="3:16" ht="12.75">
      <c r="C76" s="368"/>
      <c r="D76" s="371"/>
      <c r="E76" s="368"/>
      <c r="F76" s="368"/>
      <c r="G76" s="368"/>
      <c r="H76" s="371"/>
      <c r="I76" s="371"/>
      <c r="J76" s="371"/>
      <c r="K76" s="371"/>
      <c r="L76" s="371"/>
      <c r="M76" s="371"/>
      <c r="N76" s="368"/>
      <c r="O76" s="368"/>
      <c r="P76" s="368"/>
    </row>
    <row r="77" spans="3:16" ht="12.75">
      <c r="C77" s="368"/>
      <c r="D77" s="371"/>
      <c r="E77" s="368"/>
      <c r="F77" s="368"/>
      <c r="G77" s="368"/>
      <c r="H77" s="371"/>
      <c r="I77" s="371"/>
      <c r="J77" s="371"/>
      <c r="K77" s="371"/>
      <c r="L77" s="371"/>
      <c r="M77" s="371"/>
      <c r="N77" s="368"/>
      <c r="O77" s="368"/>
      <c r="P77" s="368"/>
    </row>
    <row r="78" spans="3:16" ht="12.75">
      <c r="C78" s="368"/>
      <c r="D78" s="371"/>
      <c r="E78" s="368"/>
      <c r="F78" s="368"/>
      <c r="G78" s="368"/>
      <c r="H78" s="371"/>
      <c r="I78" s="371"/>
      <c r="J78" s="371"/>
      <c r="K78" s="371"/>
      <c r="L78" s="371"/>
      <c r="M78" s="371"/>
      <c r="N78" s="368"/>
      <c r="O78" s="368"/>
      <c r="P78" s="368"/>
    </row>
    <row r="79" spans="3:16" ht="12.75">
      <c r="C79" s="368"/>
      <c r="D79" s="371"/>
      <c r="E79" s="368"/>
      <c r="F79" s="368"/>
      <c r="G79" s="368"/>
      <c r="H79" s="371"/>
      <c r="I79" s="371"/>
      <c r="J79" s="371"/>
      <c r="K79" s="371"/>
      <c r="L79" s="371"/>
      <c r="M79" s="371"/>
      <c r="N79" s="368"/>
      <c r="O79" s="368"/>
      <c r="P79" s="368"/>
    </row>
    <row r="80" spans="3:16" ht="12.75">
      <c r="C80" s="368"/>
      <c r="D80" s="371"/>
      <c r="E80" s="368"/>
      <c r="F80" s="368"/>
      <c r="G80" s="368"/>
      <c r="H80" s="371"/>
      <c r="I80" s="371"/>
      <c r="J80" s="371"/>
      <c r="K80" s="371"/>
      <c r="L80" s="371"/>
      <c r="M80" s="371"/>
      <c r="N80" s="368"/>
      <c r="O80" s="368"/>
      <c r="P80" s="368"/>
    </row>
    <row r="81" spans="3:16" ht="12.75">
      <c r="C81" s="368"/>
      <c r="D81" s="371"/>
      <c r="E81" s="368"/>
      <c r="F81" s="368"/>
      <c r="G81" s="368"/>
      <c r="H81" s="371"/>
      <c r="I81" s="371"/>
      <c r="J81" s="371"/>
      <c r="K81" s="371"/>
      <c r="L81" s="371"/>
      <c r="M81" s="371"/>
      <c r="N81" s="368"/>
      <c r="O81" s="368"/>
      <c r="P81" s="368"/>
    </row>
    <row r="82" spans="3:16" ht="12.75">
      <c r="C82" s="368"/>
      <c r="D82" s="371"/>
      <c r="E82" s="368"/>
      <c r="F82" s="368"/>
      <c r="G82" s="368"/>
      <c r="H82" s="371"/>
      <c r="I82" s="371"/>
      <c r="J82" s="371"/>
      <c r="K82" s="371"/>
      <c r="L82" s="371"/>
      <c r="M82" s="371"/>
      <c r="N82" s="368"/>
      <c r="O82" s="368"/>
      <c r="P82" s="368"/>
    </row>
    <row r="83" spans="3:16" ht="12.75">
      <c r="C83" s="368"/>
      <c r="D83" s="371"/>
      <c r="E83" s="368"/>
      <c r="F83" s="368"/>
      <c r="G83" s="368"/>
      <c r="H83" s="371"/>
      <c r="I83" s="371"/>
      <c r="J83" s="371"/>
      <c r="K83" s="371"/>
      <c r="L83" s="371"/>
      <c r="M83" s="371"/>
      <c r="N83" s="368"/>
      <c r="O83" s="368"/>
      <c r="P83" s="368"/>
    </row>
    <row r="84" spans="3:16" ht="12.75">
      <c r="C84" s="368"/>
      <c r="D84" s="371"/>
      <c r="E84" s="368"/>
      <c r="F84" s="368"/>
      <c r="G84" s="368"/>
      <c r="H84" s="371"/>
      <c r="I84" s="371"/>
      <c r="J84" s="371"/>
      <c r="K84" s="371"/>
      <c r="L84" s="371"/>
      <c r="M84" s="371"/>
      <c r="N84" s="368"/>
      <c r="O84" s="368"/>
      <c r="P84" s="368"/>
    </row>
    <row r="85" spans="3:16" ht="12.75">
      <c r="C85" s="368"/>
      <c r="D85" s="371"/>
      <c r="E85" s="368"/>
      <c r="F85" s="368"/>
      <c r="G85" s="368"/>
      <c r="H85" s="371"/>
      <c r="I85" s="371"/>
      <c r="J85" s="371"/>
      <c r="K85" s="371"/>
      <c r="L85" s="371"/>
      <c r="M85" s="371"/>
      <c r="N85" s="368"/>
      <c r="O85" s="368"/>
      <c r="P85" s="368"/>
    </row>
    <row r="86" spans="3:16" ht="12.75">
      <c r="C86" s="368"/>
      <c r="D86" s="371"/>
      <c r="E86" s="368"/>
      <c r="F86" s="368"/>
      <c r="G86" s="368"/>
      <c r="H86" s="371"/>
      <c r="I86" s="371"/>
      <c r="J86" s="371"/>
      <c r="K86" s="371"/>
      <c r="L86" s="371"/>
      <c r="M86" s="371"/>
      <c r="N86" s="368"/>
      <c r="O86" s="368"/>
      <c r="P86" s="368"/>
    </row>
    <row r="87" spans="3:16" ht="12.75">
      <c r="C87" s="368"/>
      <c r="D87" s="371"/>
      <c r="E87" s="368"/>
      <c r="F87" s="368"/>
      <c r="G87" s="368"/>
      <c r="H87" s="371"/>
      <c r="I87" s="371"/>
      <c r="J87" s="371"/>
      <c r="K87" s="371"/>
      <c r="L87" s="371"/>
      <c r="M87" s="371"/>
      <c r="N87" s="368"/>
      <c r="O87" s="368"/>
      <c r="P87" s="368"/>
    </row>
    <row r="88" spans="3:16" ht="12.75">
      <c r="C88" s="368"/>
      <c r="D88" s="371"/>
      <c r="E88" s="368"/>
      <c r="F88" s="368"/>
      <c r="G88" s="368"/>
      <c r="H88" s="371"/>
      <c r="I88" s="371"/>
      <c r="J88" s="371"/>
      <c r="K88" s="371"/>
      <c r="L88" s="371"/>
      <c r="M88" s="371"/>
      <c r="N88" s="368"/>
      <c r="O88" s="368"/>
      <c r="P88" s="368"/>
    </row>
    <row r="89" spans="3:16" ht="12.75">
      <c r="C89" s="368"/>
      <c r="D89" s="371"/>
      <c r="E89" s="368"/>
      <c r="F89" s="368"/>
      <c r="G89" s="368"/>
      <c r="H89" s="371"/>
      <c r="I89" s="371"/>
      <c r="J89" s="371"/>
      <c r="K89" s="371"/>
      <c r="L89" s="371"/>
      <c r="M89" s="371"/>
      <c r="N89" s="368"/>
      <c r="O89" s="368"/>
      <c r="P89" s="368"/>
    </row>
    <row r="90" spans="3:16" ht="12.75">
      <c r="C90" s="368"/>
      <c r="D90" s="371"/>
      <c r="E90" s="368"/>
      <c r="F90" s="368"/>
      <c r="G90" s="368"/>
      <c r="H90" s="371"/>
      <c r="I90" s="371"/>
      <c r="J90" s="371"/>
      <c r="K90" s="371"/>
      <c r="L90" s="371"/>
      <c r="M90" s="371"/>
      <c r="N90" s="368"/>
      <c r="O90" s="368"/>
      <c r="P90" s="368"/>
    </row>
    <row r="91" spans="3:16" ht="12.75">
      <c r="C91" s="368"/>
      <c r="D91" s="371"/>
      <c r="E91" s="368"/>
      <c r="F91" s="368"/>
      <c r="G91" s="368"/>
      <c r="H91" s="371"/>
      <c r="I91" s="371"/>
      <c r="J91" s="371"/>
      <c r="K91" s="371"/>
      <c r="L91" s="371"/>
      <c r="M91" s="371"/>
      <c r="N91" s="368"/>
      <c r="O91" s="368"/>
      <c r="P91" s="368"/>
    </row>
    <row r="92" spans="3:16" ht="12.75">
      <c r="C92" s="368"/>
      <c r="D92" s="371"/>
      <c r="E92" s="368"/>
      <c r="F92" s="368"/>
      <c r="G92" s="368"/>
      <c r="H92" s="371"/>
      <c r="I92" s="371"/>
      <c r="J92" s="371"/>
      <c r="K92" s="371"/>
      <c r="L92" s="371"/>
      <c r="M92" s="371"/>
      <c r="N92" s="368"/>
      <c r="O92" s="368"/>
      <c r="P92" s="368"/>
    </row>
    <row r="93" spans="3:16" ht="12.75">
      <c r="C93" s="368"/>
      <c r="D93" s="371"/>
      <c r="E93" s="368"/>
      <c r="F93" s="368"/>
      <c r="G93" s="368"/>
      <c r="H93" s="371"/>
      <c r="I93" s="371"/>
      <c r="J93" s="371"/>
      <c r="K93" s="371"/>
      <c r="L93" s="371"/>
      <c r="M93" s="371"/>
      <c r="N93" s="368"/>
      <c r="O93" s="368"/>
      <c r="P93" s="368"/>
    </row>
    <row r="94" spans="3:16" ht="12.75">
      <c r="C94" s="368"/>
      <c r="D94" s="371"/>
      <c r="E94" s="368"/>
      <c r="F94" s="368"/>
      <c r="G94" s="368"/>
      <c r="H94" s="371"/>
      <c r="I94" s="371"/>
      <c r="J94" s="371"/>
      <c r="K94" s="371"/>
      <c r="L94" s="371"/>
      <c r="M94" s="371"/>
      <c r="N94" s="368"/>
      <c r="O94" s="368"/>
      <c r="P94" s="368"/>
    </row>
    <row r="95" spans="3:16" ht="12.75">
      <c r="C95" s="368"/>
      <c r="D95" s="371"/>
      <c r="E95" s="368"/>
      <c r="F95" s="368"/>
      <c r="G95" s="368"/>
      <c r="H95" s="371"/>
      <c r="I95" s="371"/>
      <c r="J95" s="371"/>
      <c r="K95" s="371"/>
      <c r="L95" s="371"/>
      <c r="M95" s="371"/>
      <c r="N95" s="368"/>
      <c r="O95" s="368"/>
      <c r="P95" s="368"/>
    </row>
    <row r="96" spans="3:16" ht="12.75">
      <c r="C96" s="368"/>
      <c r="D96" s="371"/>
      <c r="E96" s="368"/>
      <c r="F96" s="368"/>
      <c r="G96" s="368"/>
      <c r="H96" s="371"/>
      <c r="I96" s="371"/>
      <c r="J96" s="371"/>
      <c r="K96" s="371"/>
      <c r="L96" s="371"/>
      <c r="M96" s="371"/>
      <c r="N96" s="368"/>
      <c r="O96" s="368"/>
      <c r="P96" s="368"/>
    </row>
    <row r="97" spans="3:16" ht="12.75">
      <c r="C97" s="368"/>
      <c r="D97" s="371"/>
      <c r="E97" s="368"/>
      <c r="F97" s="368"/>
      <c r="G97" s="368"/>
      <c r="H97" s="371"/>
      <c r="I97" s="371"/>
      <c r="J97" s="371"/>
      <c r="K97" s="371"/>
      <c r="L97" s="371"/>
      <c r="M97" s="371"/>
      <c r="N97" s="368"/>
      <c r="O97" s="368"/>
      <c r="P97" s="368"/>
    </row>
    <row r="98" spans="3:16" ht="12.75">
      <c r="C98" s="368"/>
      <c r="D98" s="371"/>
      <c r="E98" s="368"/>
      <c r="F98" s="368"/>
      <c r="G98" s="368"/>
      <c r="H98" s="371"/>
      <c r="I98" s="371"/>
      <c r="J98" s="371"/>
      <c r="K98" s="371"/>
      <c r="L98" s="371"/>
      <c r="M98" s="371"/>
      <c r="N98" s="368"/>
      <c r="O98" s="368"/>
      <c r="P98" s="368"/>
    </row>
    <row r="99" spans="3:16" ht="12.75">
      <c r="C99" s="368"/>
      <c r="D99" s="371"/>
      <c r="E99" s="368"/>
      <c r="F99" s="368"/>
      <c r="G99" s="368"/>
      <c r="H99" s="371"/>
      <c r="I99" s="371"/>
      <c r="J99" s="371"/>
      <c r="K99" s="371"/>
      <c r="L99" s="371"/>
      <c r="M99" s="371"/>
      <c r="N99" s="368"/>
      <c r="O99" s="368"/>
      <c r="P99" s="368"/>
    </row>
    <row r="100" spans="3:16" ht="12.75">
      <c r="C100" s="368"/>
      <c r="D100" s="371"/>
      <c r="E100" s="368"/>
      <c r="F100" s="368"/>
      <c r="G100" s="368"/>
      <c r="H100" s="371"/>
      <c r="I100" s="371"/>
      <c r="J100" s="371"/>
      <c r="K100" s="371"/>
      <c r="L100" s="371"/>
      <c r="M100" s="371"/>
      <c r="N100" s="368"/>
      <c r="O100" s="368"/>
      <c r="P100" s="368"/>
    </row>
    <row r="101" spans="3:16" ht="12.75">
      <c r="C101" s="368"/>
      <c r="D101" s="371"/>
      <c r="E101" s="368"/>
      <c r="F101" s="368"/>
      <c r="G101" s="368"/>
      <c r="H101" s="371"/>
      <c r="I101" s="371"/>
      <c r="J101" s="371"/>
      <c r="K101" s="371"/>
      <c r="L101" s="371"/>
      <c r="M101" s="371"/>
      <c r="N101" s="368"/>
      <c r="O101" s="368"/>
      <c r="P101" s="368"/>
    </row>
    <row r="102" spans="3:16" ht="12.75">
      <c r="C102" s="368"/>
      <c r="D102" s="371"/>
      <c r="E102" s="368"/>
      <c r="F102" s="368"/>
      <c r="G102" s="368"/>
      <c r="H102" s="371"/>
      <c r="I102" s="371"/>
      <c r="J102" s="371"/>
      <c r="K102" s="371"/>
      <c r="L102" s="371"/>
      <c r="M102" s="371"/>
      <c r="N102" s="368"/>
      <c r="O102" s="368"/>
      <c r="P102" s="368"/>
    </row>
    <row r="103" spans="3:16" ht="12.75">
      <c r="C103" s="368"/>
      <c r="D103" s="371"/>
      <c r="E103" s="368"/>
      <c r="F103" s="368"/>
      <c r="G103" s="368"/>
      <c r="H103" s="371"/>
      <c r="I103" s="371"/>
      <c r="J103" s="371"/>
      <c r="K103" s="371"/>
      <c r="L103" s="371"/>
      <c r="M103" s="371"/>
      <c r="N103" s="368"/>
      <c r="O103" s="368"/>
      <c r="P103" s="368"/>
    </row>
    <row r="104" spans="3:16" ht="12.75">
      <c r="C104" s="368"/>
      <c r="D104" s="371"/>
      <c r="E104" s="368"/>
      <c r="F104" s="368"/>
      <c r="G104" s="368"/>
      <c r="H104" s="371"/>
      <c r="I104" s="371"/>
      <c r="J104" s="371"/>
      <c r="K104" s="371"/>
      <c r="L104" s="371"/>
      <c r="M104" s="371"/>
      <c r="N104" s="368"/>
      <c r="O104" s="368"/>
      <c r="P104" s="368"/>
    </row>
    <row r="105" spans="3:16" ht="12.75">
      <c r="C105" s="368"/>
      <c r="D105" s="371"/>
      <c r="E105" s="368"/>
      <c r="F105" s="368"/>
      <c r="G105" s="368"/>
      <c r="H105" s="371"/>
      <c r="I105" s="371"/>
      <c r="J105" s="371"/>
      <c r="K105" s="371"/>
      <c r="L105" s="371"/>
      <c r="M105" s="371"/>
      <c r="N105" s="368"/>
      <c r="O105" s="368"/>
      <c r="P105" s="368"/>
    </row>
    <row r="106" spans="3:16" ht="12.75">
      <c r="C106" s="368"/>
      <c r="D106" s="371"/>
      <c r="E106" s="368"/>
      <c r="F106" s="368"/>
      <c r="G106" s="368"/>
      <c r="H106" s="371"/>
      <c r="I106" s="371"/>
      <c r="J106" s="371"/>
      <c r="K106" s="371"/>
      <c r="L106" s="371"/>
      <c r="M106" s="371"/>
      <c r="N106" s="368"/>
      <c r="O106" s="368"/>
      <c r="P106" s="368"/>
    </row>
    <row r="107" spans="3:16" ht="12.75">
      <c r="C107" s="368"/>
      <c r="D107" s="371"/>
      <c r="E107" s="368"/>
      <c r="F107" s="368"/>
      <c r="G107" s="368"/>
      <c r="H107" s="371"/>
      <c r="I107" s="371"/>
      <c r="J107" s="371"/>
      <c r="K107" s="371"/>
      <c r="L107" s="371"/>
      <c r="M107" s="371"/>
      <c r="N107" s="368"/>
      <c r="O107" s="368"/>
      <c r="P107" s="368"/>
    </row>
    <row r="108" spans="3:16" ht="12.75">
      <c r="C108" s="368"/>
      <c r="D108" s="371"/>
      <c r="E108" s="368"/>
      <c r="F108" s="368"/>
      <c r="G108" s="368"/>
      <c r="H108" s="371"/>
      <c r="I108" s="371"/>
      <c r="J108" s="371"/>
      <c r="K108" s="371"/>
      <c r="L108" s="371"/>
      <c r="M108" s="371"/>
      <c r="N108" s="368"/>
      <c r="O108" s="368"/>
      <c r="P108" s="368"/>
    </row>
    <row r="109" spans="3:16" ht="12.75">
      <c r="C109" s="368"/>
      <c r="D109" s="371"/>
      <c r="E109" s="368"/>
      <c r="F109" s="368"/>
      <c r="G109" s="368"/>
      <c r="H109" s="371"/>
      <c r="I109" s="371"/>
      <c r="J109" s="371"/>
      <c r="K109" s="371"/>
      <c r="L109" s="371"/>
      <c r="M109" s="371"/>
      <c r="N109" s="368"/>
      <c r="O109" s="368"/>
      <c r="P109" s="368"/>
    </row>
    <row r="110" spans="3:16" ht="12.75">
      <c r="C110" s="368"/>
      <c r="D110" s="371"/>
      <c r="E110" s="368"/>
      <c r="F110" s="368"/>
      <c r="G110" s="368"/>
      <c r="H110" s="371"/>
      <c r="I110" s="371"/>
      <c r="J110" s="371"/>
      <c r="K110" s="371"/>
      <c r="L110" s="371"/>
      <c r="M110" s="371"/>
      <c r="N110" s="368"/>
      <c r="O110" s="368"/>
      <c r="P110" s="368"/>
    </row>
    <row r="111" spans="3:16" ht="12.75">
      <c r="C111" s="368"/>
      <c r="D111" s="371"/>
      <c r="E111" s="368"/>
      <c r="F111" s="368"/>
      <c r="G111" s="368"/>
      <c r="H111" s="371"/>
      <c r="I111" s="371"/>
      <c r="J111" s="371"/>
      <c r="K111" s="371"/>
      <c r="L111" s="371"/>
      <c r="M111" s="371"/>
      <c r="N111" s="368"/>
      <c r="O111" s="368"/>
      <c r="P111" s="368"/>
    </row>
    <row r="112" spans="3:16" ht="12.75">
      <c r="C112" s="368"/>
      <c r="D112" s="371"/>
      <c r="E112" s="368"/>
      <c r="F112" s="368"/>
      <c r="G112" s="368"/>
      <c r="H112" s="371"/>
      <c r="I112" s="371"/>
      <c r="J112" s="371"/>
      <c r="K112" s="371"/>
      <c r="L112" s="371"/>
      <c r="M112" s="371"/>
      <c r="N112" s="368"/>
      <c r="O112" s="368"/>
      <c r="P112" s="368"/>
    </row>
    <row r="113" spans="3:16" ht="12.75">
      <c r="C113" s="368"/>
      <c r="D113" s="371"/>
      <c r="E113" s="368"/>
      <c r="F113" s="368"/>
      <c r="G113" s="368"/>
      <c r="H113" s="371"/>
      <c r="I113" s="371"/>
      <c r="J113" s="371"/>
      <c r="K113" s="371"/>
      <c r="L113" s="371"/>
      <c r="M113" s="371"/>
      <c r="N113" s="368"/>
      <c r="O113" s="368"/>
      <c r="P113" s="368"/>
    </row>
    <row r="114" spans="3:16" ht="12.75">
      <c r="C114" s="368"/>
      <c r="D114" s="371"/>
      <c r="E114" s="368"/>
      <c r="F114" s="368"/>
      <c r="G114" s="368"/>
      <c r="H114" s="371"/>
      <c r="I114" s="371"/>
      <c r="J114" s="371"/>
      <c r="K114" s="371"/>
      <c r="L114" s="371"/>
      <c r="M114" s="371"/>
      <c r="N114" s="368"/>
      <c r="O114" s="368"/>
      <c r="P114" s="368"/>
    </row>
    <row r="115" spans="3:16" ht="12.75">
      <c r="C115" s="368"/>
      <c r="D115" s="371"/>
      <c r="E115" s="368"/>
      <c r="F115" s="368"/>
      <c r="G115" s="368"/>
      <c r="H115" s="371"/>
      <c r="I115" s="371"/>
      <c r="J115" s="371"/>
      <c r="K115" s="371"/>
      <c r="L115" s="371"/>
      <c r="M115" s="371"/>
      <c r="N115" s="368"/>
      <c r="O115" s="368"/>
      <c r="P115" s="368"/>
    </row>
    <row r="116" spans="3:16" ht="12.75">
      <c r="C116" s="368"/>
      <c r="D116" s="371"/>
      <c r="E116" s="368"/>
      <c r="F116" s="368"/>
      <c r="G116" s="368"/>
      <c r="H116" s="371"/>
      <c r="I116" s="371"/>
      <c r="J116" s="371"/>
      <c r="K116" s="371"/>
      <c r="L116" s="371"/>
      <c r="M116" s="371"/>
      <c r="N116" s="368"/>
      <c r="O116" s="368"/>
      <c r="P116" s="368"/>
    </row>
    <row r="117" spans="3:16" ht="12.75">
      <c r="C117" s="368"/>
      <c r="D117" s="371"/>
      <c r="E117" s="368"/>
      <c r="F117" s="368"/>
      <c r="G117" s="368"/>
      <c r="H117" s="371"/>
      <c r="I117" s="371"/>
      <c r="J117" s="371"/>
      <c r="K117" s="371"/>
      <c r="L117" s="371"/>
      <c r="M117" s="371"/>
      <c r="N117" s="368"/>
      <c r="O117" s="368"/>
      <c r="P117" s="368"/>
    </row>
  </sheetData>
  <sheetProtection/>
  <mergeCells count="11">
    <mergeCell ref="D43:M43"/>
    <mergeCell ref="B8:O8"/>
    <mergeCell ref="C15:N15"/>
    <mergeCell ref="D18:M18"/>
    <mergeCell ref="H19:J19"/>
    <mergeCell ref="D22:D23"/>
    <mergeCell ref="E22:E23"/>
    <mergeCell ref="F22:F23"/>
    <mergeCell ref="G22:G23"/>
    <mergeCell ref="H22:M22"/>
    <mergeCell ref="J12:M12"/>
  </mergeCells>
  <printOptions/>
  <pageMargins left="0.5511811023622047" right="0.5118110236220472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Дементьева Валентина Дмитриевна</cp:lastModifiedBy>
  <cp:lastPrinted>2014-07-04T05:25:14Z</cp:lastPrinted>
  <dcterms:created xsi:type="dcterms:W3CDTF">2007-01-14T13:09:28Z</dcterms:created>
  <dcterms:modified xsi:type="dcterms:W3CDTF">2014-07-04T05:26:16Z</dcterms:modified>
  <cp:category/>
  <cp:version/>
  <cp:contentType/>
  <cp:contentStatus/>
</cp:coreProperties>
</file>